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-135" windowWidth="12120" windowHeight="11760" tabRatio="706" activeTab="3"/>
  </bookViews>
  <sheets>
    <sheet name="CD" sheetId="5" r:id="rId1"/>
    <sheet name="LKT" sheetId="10" r:id="rId2"/>
    <sheet name="Apgaimojums" sheetId="12" r:id="rId3"/>
    <sheet name="VST" sheetId="11" r:id="rId4"/>
  </sheets>
  <definedNames>
    <definedName name="_xlnm._FilterDatabase" localSheetId="2" hidden="1">Apgaimojums!#REF!</definedName>
    <definedName name="_xlnm._FilterDatabase" localSheetId="0" hidden="1">CD!$A$5:$P$89</definedName>
    <definedName name="_xlnm._FilterDatabase" localSheetId="1" hidden="1">LKT!#REF!</definedName>
    <definedName name="_xlnm._FilterDatabase" localSheetId="3" hidden="1">VST!#REF!</definedName>
    <definedName name="_xlnm.Print_Titles" localSheetId="2">Apgaimojums!$5:$5</definedName>
    <definedName name="_xlnm.Print_Titles" localSheetId="0">CD!$4:$5</definedName>
    <definedName name="_xlnm.Print_Titles" localSheetId="1">LKT!$5:$5</definedName>
    <definedName name="_xlnm.Print_Titles" localSheetId="3">VST!$5:$5</definedName>
  </definedNames>
  <calcPr calcId="145621"/>
</workbook>
</file>

<file path=xl/calcChain.xml><?xml version="1.0" encoding="utf-8"?>
<calcChain xmlns="http://schemas.openxmlformats.org/spreadsheetml/2006/main">
  <c r="E44" i="5" l="1"/>
  <c r="E43" i="5"/>
  <c r="E42" i="5" s="1"/>
  <c r="F8" i="10"/>
  <c r="F11" i="10"/>
  <c r="F14" i="10"/>
  <c r="F17" i="10"/>
  <c r="F21" i="10"/>
  <c r="F25" i="10"/>
  <c r="F29" i="10"/>
  <c r="F33" i="10"/>
  <c r="F37" i="10"/>
  <c r="F43" i="10"/>
  <c r="F48" i="10"/>
  <c r="F53" i="10"/>
  <c r="F57" i="10"/>
  <c r="F61" i="10"/>
  <c r="F68" i="10"/>
  <c r="F69" i="10"/>
  <c r="F70" i="10"/>
  <c r="F71" i="10"/>
  <c r="F72" i="10"/>
  <c r="F73" i="10"/>
  <c r="F74" i="10"/>
  <c r="F75" i="10"/>
  <c r="F76" i="10"/>
  <c r="F77" i="10"/>
  <c r="F82" i="10"/>
  <c r="F83" i="10"/>
  <c r="F84" i="10"/>
  <c r="F98" i="10"/>
  <c r="F103" i="10"/>
  <c r="F108" i="10"/>
  <c r="F113" i="10"/>
  <c r="F120" i="10"/>
  <c r="F125" i="10"/>
  <c r="F129" i="10"/>
  <c r="F131" i="10"/>
  <c r="F132" i="10" s="1"/>
  <c r="F140" i="10"/>
  <c r="F151" i="10"/>
  <c r="F152" i="10" s="1"/>
  <c r="F153" i="10"/>
  <c r="F154" i="10"/>
  <c r="F156" i="10"/>
  <c r="F157" i="10"/>
  <c r="F159" i="10"/>
  <c r="F160" i="10"/>
  <c r="E83" i="5"/>
  <c r="E84" i="5"/>
  <c r="E53" i="5"/>
  <c r="E54" i="5"/>
  <c r="E60" i="5"/>
  <c r="E59" i="5"/>
  <c r="E58" i="5" s="1"/>
  <c r="E57" i="5" s="1"/>
  <c r="F161" i="10"/>
  <c r="F162" i="10"/>
  <c r="E41" i="5"/>
  <c r="E40" i="5" s="1"/>
  <c r="F18" i="10"/>
  <c r="F136" i="10" l="1"/>
  <c r="F15" i="10"/>
  <c r="F86" i="10"/>
  <c r="F79" i="10"/>
  <c r="F126" i="10"/>
  <c r="E52" i="5"/>
  <c r="E39" i="5"/>
  <c r="F137" i="10" l="1"/>
  <c r="F138" i="10"/>
  <c r="E38" i="5"/>
  <c r="E51" i="5"/>
  <c r="F127" i="10"/>
  <c r="F87" i="10"/>
  <c r="F142" i="10" l="1"/>
  <c r="E50" i="5"/>
  <c r="E49" i="5"/>
  <c r="F88" i="10"/>
  <c r="E37" i="5"/>
  <c r="F143" i="10" l="1"/>
  <c r="E48" i="5"/>
  <c r="F144" i="10" l="1"/>
  <c r="E47" i="5"/>
  <c r="F145" i="10" l="1"/>
</calcChain>
</file>

<file path=xl/sharedStrings.xml><?xml version="1.0" encoding="utf-8"?>
<sst xmlns="http://schemas.openxmlformats.org/spreadsheetml/2006/main" count="766" uniqueCount="270">
  <si>
    <t>Nr. p.k.</t>
  </si>
  <si>
    <t>Kods</t>
  </si>
  <si>
    <t>Darbu apraksts vai materiālu nosaukums</t>
  </si>
  <si>
    <t>Mērvienība</t>
  </si>
  <si>
    <t>Daudzums</t>
  </si>
  <si>
    <t>Vienības izmaksas</t>
  </si>
  <si>
    <t>Kopā uz visu apjomu</t>
  </si>
  <si>
    <t>Laika norma     (c/h)</t>
  </si>
  <si>
    <t>Darba samaksas likme (Ls/h)</t>
  </si>
  <si>
    <t>Darba alga (Ls)</t>
  </si>
  <si>
    <t>Materiāli (Ls)</t>
  </si>
  <si>
    <t>Mehānismi (Ls)</t>
  </si>
  <si>
    <t>Kopā (Ls)</t>
  </si>
  <si>
    <t>Darbietilpība (c/h)</t>
  </si>
  <si>
    <t>Materiāli (Ls/)</t>
  </si>
  <si>
    <t>Summa (Ls)</t>
  </si>
  <si>
    <t>t m</t>
  </si>
  <si>
    <t>SAGATAVOŠANAS DARBI</t>
  </si>
  <si>
    <t>Trases uzmērīšana un nospraušana</t>
  </si>
  <si>
    <t>KOMUNIKĀCIJU PĀRBŪVE</t>
  </si>
  <si>
    <t>ZEMES DARBI</t>
  </si>
  <si>
    <t>CEĻA APRĪKOJUMS</t>
  </si>
  <si>
    <t>Ceļa zīmju uzstādīšana</t>
  </si>
  <si>
    <t>Rakšanas atļaujas saņemšana</t>
  </si>
  <si>
    <t>Trases nospraušana</t>
  </si>
  <si>
    <t>gab.</t>
  </si>
  <si>
    <t>Zaļās zonas ierīkošana, izmantojot esošo grunti un augu zemi, h=10cm, apsētu ar zāli</t>
  </si>
  <si>
    <t>m</t>
  </si>
  <si>
    <t>CEĻA SEGAS IZBŪVE</t>
  </si>
  <si>
    <t>m²</t>
  </si>
  <si>
    <t>Cementbetona bortakmeņu 100.20.8. izbūve</t>
  </si>
  <si>
    <t>Ceļa zīmju balstu uzstādīšana</t>
  </si>
  <si>
    <t>POZ. Nr / SAPNr</t>
  </si>
  <si>
    <t>Mobilizācija</t>
  </si>
  <si>
    <t>Satiksmes organizācija būvdarbu laikā</t>
  </si>
  <si>
    <t>Koku un krūmu zāģēšana un aizvešana uz būvuzņēmēja atbērtni (ja nevar dedzināt)</t>
  </si>
  <si>
    <t>Ceļa zīmju demontāža ar balstu demontāžu</t>
  </si>
  <si>
    <t>apj</t>
  </si>
  <si>
    <t>Augu zemes noņemšana</t>
  </si>
  <si>
    <t>Ietves segas izbūve</t>
  </si>
  <si>
    <t>Gultnes izstrāde zem gājēju ietves, materiālu transportējot uz būvuzņēmēja atbērtni</t>
  </si>
  <si>
    <t>m³</t>
  </si>
  <si>
    <t>Salizturīgā slāņa izbūve no drenējošas smilts zem ietves, h=30cm (Kf &gt; 1m/dnn)</t>
  </si>
  <si>
    <t xml:space="preserve">Minerālmateriālu maisījuma 0/32p pamata izbūve 15 cm biezumā zem ietves </t>
  </si>
  <si>
    <t>Izlīdzinošā slāņa 5cm biezumā izbūve zem ietves bruģa</t>
  </si>
  <si>
    <t>Taktīlā bruģa seguma izbūve 6cm biezumā</t>
  </si>
  <si>
    <t>Gultnes izstrāde, materiālu transportējot uz būvuzņēmēja atbērtni</t>
  </si>
  <si>
    <t xml:space="preserve">Minerālmateriālu maisījuma kārtas virsmas gruntēšana </t>
  </si>
  <si>
    <t>Karstā asfalta AC 22 base seguma izbūve 6cm biezumā</t>
  </si>
  <si>
    <t xml:space="preserve">Karstā asfalta saistes kārtas virsmas gruntēšana </t>
  </si>
  <si>
    <t>Karstā asfalta AC 11 surf seguma izbūve 4cm biezumā</t>
  </si>
  <si>
    <t>Nobrauktuvju ceļa segas izbūve ar betona bruģa segumu</t>
  </si>
  <si>
    <t>Salizturīgā slāņa izbūve no drenējošas smilts, h=30cm (Kf &gt; 1m/dnn)</t>
  </si>
  <si>
    <t>Cementbetona bortakmeņu montāža</t>
  </si>
  <si>
    <t>Cementbetona bortakmeņu  100.30.15. izbūve</t>
  </si>
  <si>
    <t>Cementbetona bortakmeņu  100.22.15. izbūve</t>
  </si>
  <si>
    <t>Cementbetona bortakmeņu  100.22/30.15. izbūve</t>
  </si>
  <si>
    <t>Ceļa apzīmējumu uzklāšana no termoplasta</t>
  </si>
  <si>
    <t>35-00000</t>
  </si>
  <si>
    <t>Ielas seguma izbūve</t>
  </si>
  <si>
    <t>Laukakmens seguma izbūve</t>
  </si>
  <si>
    <t>Salizturīgā slāņa izbūve no drenējošas smilts, h=40cm (Kf &gt; 2m/dnn)</t>
  </si>
  <si>
    <t xml:space="preserve">Minerālmateriālu maisījuma 0/56 apakškārtas izbūve 13cm biezumā </t>
  </si>
  <si>
    <t xml:space="preserve">Minerālmateriālu maisījuma 0/45 virskārtas izbūve 12cm biezumā </t>
  </si>
  <si>
    <t>Brauktuves ceļa segas izbūve (Baznīcas iela - Raiņa iela)</t>
  </si>
  <si>
    <t>Salizturīgā slāņa izbūve no drenējošas smilts, h=30cm (Kf &gt; 2m/dnn)</t>
  </si>
  <si>
    <t xml:space="preserve">Minerālmateriālu maisījuma 0/45 pamata izbūve 20 cm biezumā  </t>
  </si>
  <si>
    <t>Izlīdzinošā slāņa 5cm biezumā izbūve</t>
  </si>
  <si>
    <t>Rekašova ielas rekonstrukcija Ludzā, Ludzas novadā</t>
  </si>
  <si>
    <t>Lietus ūdeņu kanalizācijas caurule PP SN8 ø315 ar uzmavu un blīvgredzenu, piemēram, Evopipes – EVORAIN vai ekvivalents, montāža ar 15 cm smilts pamatnes ierīkošanu un izbūvētā cauruļvada smilts apbēruma ierīkošanu 30 cm virs caurules virsas.</t>
  </si>
  <si>
    <t>Lietus ūdeņu kanalizācijas caurule PP SN8 ø315 ar uzmavu un blīvgredzenu, piemēram, Evopipes – EVORAIN, vai ekvivalents</t>
  </si>
  <si>
    <t>Smilts cauruļvada pamatnei un apbērumam (blietēta) k&gt;1,0 m/dnn</t>
  </si>
  <si>
    <t>Lietus ūdeņu kanalizācijas caurule PP SN8 ø250 ar uzmavu un blīvgredzenu, piemēram, Evopipes – EVORAIN vai ekvivalents, montāža ar 15 cm smilts pamatnes ierīkošanu un izbūvētā cauruļvada smilts apbēruma ierīkošanu 30 cm virs caurules virsas.</t>
  </si>
  <si>
    <t>Lietus ūdeņu kanalizācijas caurule PP SN8 ø200 ar uzmavu un blīvgredzenu, piemēram, Evopipes – EVORAIN vai ekvivalents, montāža ar 15 cm smilts pamatnes ierīkošanu un izbūvētā cauruļvada smilts apbēruma ierīkošanu 30 cm virs caurules virsas.</t>
  </si>
  <si>
    <t>Lietus ūdeņu kanalizācijas caurule PP SN8 ø200 ar uzmavu un blīvgredzenu, piemēram, Evopipes – EVORAIN, vai ekvivalents</t>
  </si>
  <si>
    <t>Lietus ūdeņu plastmasas kanalizācijas kontrolaka ø560/500 ar 40 t vāku (1,0-1,5 m dziļumā), izbūve un montāža asfalta segumā,  t.sk. aku vāku apbetonējums</t>
  </si>
  <si>
    <t>kpl.</t>
  </si>
  <si>
    <t>Lietus ūdeņu plastmasas kanalizācijas kontrolaka ø560/500 ar 40 t vāku (1,0-1,5 m dziļumā), izbūve un montāža asfalta segumā</t>
  </si>
  <si>
    <t>Apbetonējums ap akas vāku betons B25 W10 F100</t>
  </si>
  <si>
    <t>Smilts akas pamatnes ierīkošanai (blietēta) k&gt;1,0 m/dnn</t>
  </si>
  <si>
    <t>Lietus ūdeņu plastmasas kanalizācijas kontrolaka ø560/500 ar 40 t vāku (1,5-2,0 m dziļumā), izbūve un montāža asfalta segumā,  t.sk. aku vāku apbetonējums</t>
  </si>
  <si>
    <t>gb.</t>
  </si>
  <si>
    <t xml:space="preserve">Tranšejas rakšana ar rokām un ekskavatoru pie caurules iebūves dziļuma 1,0-1,5 m un minimālā tranšejas platuma 1.5 m  </t>
  </si>
  <si>
    <t xml:space="preserve">Tranšejas rakšana ar rokām un ekskavatoru pie caurules iebūves dziļuma 1,5-2,0 m un minimālā tranšejas platuma 1.5 m  </t>
  </si>
  <si>
    <t>Gruntsūdens līmeņa pazemināšana pie tranšejas dziļuma no 1,5m līdz 2,0m</t>
  </si>
  <si>
    <t>Tranšejas sienu stiprināšana, tranšejas dziļums no 1,5m līdz 2,0m</t>
  </si>
  <si>
    <t>Izbrīvētās turpmāk neizmantojamās grunts iekraušana autopašizgāzējā un promvešana  ~5km līdz atbērtnei</t>
  </si>
  <si>
    <t>Lietus kanalizācijas sistēmas marķējuma lentas ieklāšana 0,5m dziļumā no zemes virsmas</t>
  </si>
  <si>
    <t>Šķērsojumi:</t>
  </si>
  <si>
    <t>Šķērsojumi ar kabeļiem (t.sk. to atšurfēšana)</t>
  </si>
  <si>
    <t>vietas</t>
  </si>
  <si>
    <t>Dalītā aizsargcaurule EVOCAB SPLIT Ø110mm kabeļu šķērsojuma vietās</t>
  </si>
  <si>
    <t>Šķērsojumi ar komunikācijām, kuru diametrs &lt; 200mm  (t.sk. to atšurfēšana)</t>
  </si>
  <si>
    <t>Šķērsojumi ar komunikācijām, kuru diametrs &gt; 200mm  (t.sk. to atšurfēšana)</t>
  </si>
  <si>
    <t>CCTV pārbaude cauruļvada slīpuma un stāvokļa noteikšanai pēc būvdarbu pabeigšanas</t>
  </si>
  <si>
    <t>Cauruļvadu hermētiskuma pārbaude ar presēšanas metodi izmantojot ūdeni</t>
  </si>
  <si>
    <t>Cauruļvadu skalošana un tīrīšana</t>
  </si>
  <si>
    <t>Cauruļvadu, veidgabalu, armatūras un aku piegāde, un ar to saistītie darbi</t>
  </si>
  <si>
    <t>VISPĀRĒJĀS CELTNIECĪBAS DARBI LKT TĪKLU IZBŪVEI</t>
  </si>
  <si>
    <t xml:space="preserve">Tranšeju aizbēršana  ar pievesto smilti no ierīkotā apbēruma ap cauruļvadu līdz atjaunojamā seguma apakšējai kārtai, blietējot ik pa 30 cm biezām kārtām </t>
  </si>
  <si>
    <t>Lietus ūdeņu kanalizācijas caurule PP SN8 ø400 ar uzmavu un blīvgredzenu, piemēram, Evopipes – EVORAIN, vai ekvivalents</t>
  </si>
  <si>
    <t>Ūdensvada caurule PEHD SDR17 ø400 piemēram, Evopipes – EVO SCGR ULTRASTRESS vai ekvivalents</t>
  </si>
  <si>
    <t>Apvalkcaurule PEHD ø600 vai ekvivalents</t>
  </si>
  <si>
    <t xml:space="preserve">Distanceri, piemēram, "RACI"  2F +1G tipa, soli 2 m  </t>
  </si>
  <si>
    <t>Lietus ūdeņu plastmasas kanalizācijas kontrolaka ø560/500 ar 40 t vāku (2,0-2,5m dziļumā), izbūve un montāža asfalta segumā,  t.sk. aku vāku apbetonējums</t>
  </si>
  <si>
    <t>Lietus ūdeņu plastmasas kanalizācijas kontrolaka ø560/500 ar 40 t vāku (2,05-3,0m dziļumā), izbūve un montāža asfalta segumā,  t.sk. aku vāku apbetonējums</t>
  </si>
  <si>
    <t>Saliekamo dzelzbetona elementu grodu aka ø1000 (1,0-1,5m dziļumā) ar akas pamatni, grodiem, blīvgumiju grodu savienojumu vietās, grodu pārseguma vāku, hidroizolāciju un ķeta akas vāku 40,0 t, izbūve un montāža zaļajā zonā</t>
  </si>
  <si>
    <t>Betons teknes izveidošanai B25 W10 F100</t>
  </si>
  <si>
    <t>Pretvērsts akā DN400</t>
  </si>
  <si>
    <t>Saliekamo dzelzbetona elementu grodu aka ø1000 (1,5-2,0m dziļumā) ar akas pamatni, grodiem, blīvgumiju grodu savienojumu vietās, grodu pārseguma vāku, hidroizolāciju un ķeta akas vāku 40,0 t, izbūve un montāža asfalta segumā</t>
  </si>
  <si>
    <t>Saliekamo dzelzbetona elementu grodu aka ø1000 (2,0-2,5m dziļumā) ar akas pamatni, grodiem, blīvgumiju grodu savienojumu vietās, grodu pārseguma vāku, hidroizolāciju un ķeta akas vāku 40,0 t, izbūve un montāža asfalta segumā</t>
  </si>
  <si>
    <t>Lietus ūdeņu nosēdakas komplekts  Ø400/315 (1,0-1,5 m dziļumā, nosēdakas pamatne, augstuma regulēšanas caurule, manžete teleskopiskajai caurulei, teleskopiskā caurule, 40t ķeta rāmis ar resti), piev. Ø200, nosēddaļa 0,5m,  izbūve un montāža asfalta segumā</t>
  </si>
  <si>
    <t>Lietus ūdeņu nosēdakas komplekts  Ø5400/315(1,5-2,0 m dziļumā, nosēdakas pamatne, augstuma regulēšanas caurule, manžete teleskopiskajai caurulei, teleskopiskā caurule, 40t ķeta rāmis ar resti), piev. Ø200, nosēddaļa 0,5m,  izbūve un montāža asfalta segumā</t>
  </si>
  <si>
    <t>Lietus ūdeņu nosēdakas komplekts  Ø560/500 (1,0-1,5 m dziļumā, nosēdakas pamatne, augstuma regulēšanas caurule, manžete teleskopiskajai caurulei, teleskopiskā caurule, 40t ķeta rāmis ar resti), piev. Ø200, nosēddaļa 0,5m,  izbūve un montāža asfalta segumā</t>
  </si>
  <si>
    <t>Rūpnieciski ražota aizsargčaulas montāža, kas paredzēta Ø315 caurules iebūvei dzelzsbetona grodu akā</t>
  </si>
  <si>
    <t>Rūpnieciski ražota aizsargčaulas montāža, kas paredzēta Ø400 caurules iebūvei dzelzsbetona grodu akā</t>
  </si>
  <si>
    <t xml:space="preserve">Pārkrituma (h=1,0-1,5m) mezgls (t.sk. trejgabals, caurule, stiprinājumi) plastmasas kanalizācijas akā ø560/500 ar ievadcaurules diametru ø200 mm  </t>
  </si>
  <si>
    <t xml:space="preserve">Pārkrituma (h=1,5-2,0m) mezgls (t.sk. trejgabals, caurule, stiprinājumi) plastmasas kanalizācijas akā ø560/500 ar ievadcaurules diametru ø200 mm  </t>
  </si>
  <si>
    <t>Lietus ūdeņu kanalizācijas caurule PP SN8 ø400 ar uzmavu un blīvgredzenu, piemēram, Evopipes – EVORAIN vai ekvivalents, montāža ar 15 cm smilts pamatnes ierīkošanu un izbūvētā cauruļvada smilts apbēruma ierīkošanu 30 cm virs caurules virsas.</t>
  </si>
  <si>
    <t>Apvalkcaurules PEHD ø600 izbūve ar beztranšeju metodi, ieskaitot centrējošos gredzenus un kanalizācijas caurules PEHD CR SDR17 ø400 ievilkšana tajā</t>
  </si>
  <si>
    <t>Lietus ūdeņu plastmasas kanalizācijas kontrolaka ø560/500 ar 40 t vāku (2,0-2,5 m dziļumā), izbūve un montāža asfalta segumā,  t.sk. aku vāku apbetonējums</t>
  </si>
  <si>
    <t>Lietus ūdeņu plastmasas kanalizācijas kontrolaka ø560/500 ar 40 t vāku (2,5-3,0 m dziļumā), izbūve un montāža asfalta segumā,  t.sk. aku vāku apbetonējums</t>
  </si>
  <si>
    <t xml:space="preserve">Tranšejas rakšana ar rokām un ekskavatoru pie caurules iebūves dziļuma 2,0-2,5 m un minimālā tranšejas platuma 1.5 m  </t>
  </si>
  <si>
    <t xml:space="preserve">Tranšejas rakšana ar rokām un ekskavatoru pie caurules iebūves dziļuma 2,5-3,0 m un minimālā tranšejas platuma 1.5 m  </t>
  </si>
  <si>
    <t>Gruntsūdens līmeņa pazemināšana pie tranšejas dziļuma no 2,0m līdz 2,5m</t>
  </si>
  <si>
    <t>Gruntsūdens līmeņa pazemināšana pie tranšejas dziļuma no 2,5m līdz 3,0m</t>
  </si>
  <si>
    <t>Tranšejas sienu stiprināšana, tranšejas dziļums no 2,0 m līdz 2,5m</t>
  </si>
  <si>
    <t>Tranšejas sienu stiprināšana, tranšejas dziļums no 2,5m līdz 3,0m</t>
  </si>
  <si>
    <t>Esošā lietus kolektora d300 demontāža</t>
  </si>
  <si>
    <t>Lietus ūdeņu izlaide grāvī</t>
  </si>
  <si>
    <t>Izlaides izbūve grāvī</t>
  </si>
  <si>
    <t>Smilts šķembu maisījums pašteces lietus kanalizācijas izlaides izbūvei</t>
  </si>
  <si>
    <t>Laukakmeņu bruģa klājums</t>
  </si>
  <si>
    <t>Betons pašteces lietus kanalizācijas izlaides nostiprināšanai</t>
  </si>
  <si>
    <t>Saliekamo dzelzbetona elementu grodu aka ø1000 (1,5-2,0m dziļumā) ar akas pamatni, grodiem, blīvgumiju grodu savienojumu vietās, grodu pārseguma vāku, hidroizolāciju un ķeta akas vāku 40,0 t, izbūve un montāža zaļajā zonā</t>
  </si>
  <si>
    <t>Saliekamo dzelzbetona elementu grodu aka ø1000 (1,0-1,5m dziļumā) ar akas pamatni, grodiem, blīvgumiju grodu savienojumu vietās, grodu pārseguma vāku, hidroizolāciju un ķeta akas vāku 40,0 t, izbūve un montāža asfalta segumā</t>
  </si>
  <si>
    <t>Saliekamo dzelzbetona elementu grodu aka ø2000 (2,5-3,0m dziļumā) ar akas pamatni, grodiem, blīvgumiju grodu savienojumu vietās, grodu pārseguma vāku, hidroizolāciju un ķeta akas vāku 40,0 t, izbūve un montāža zaļajā zonā</t>
  </si>
  <si>
    <t>HDPE starpsiena</t>
  </si>
  <si>
    <t>Saliekamo dzelzbetona elementu grodu aka ø1500 (2,5-3,0m dziļumā) ar akas pamatni, grodiem, blīvgumiju grodu savienojumu vietās, grodu pārseguma vāku, hidroizolāciju un ķeta akas vāku 40,0 t, izbūve un montāža zaļajā zonā</t>
  </si>
  <si>
    <t>Koalescenses filtrs ar sorbentu</t>
  </si>
  <si>
    <t>Automātiski noslēdzošais pludiņš</t>
  </si>
  <si>
    <t>Nerūsējošā tērauda enkuri</t>
  </si>
  <si>
    <t>Asfalta seguma atjaunošana</t>
  </si>
  <si>
    <t xml:space="preserve">Blīvais asfaltbeltons AC 11, h=4 cm </t>
  </si>
  <si>
    <t xml:space="preserve">Blīvais asfaltbeltons ACB 22, h=4 cm </t>
  </si>
  <si>
    <t>Šķembu maisījums ( frakcija 0-32p mm) un nofrēzētais asfalts, h=25 cm</t>
  </si>
  <si>
    <t>Smilts (salizturīga, drenējoša; K&gt;1 m/dnn), h=40 cm</t>
  </si>
  <si>
    <t xml:space="preserve">Zāliena atjaunošana </t>
  </si>
  <si>
    <t>Melnzemes, h=15 cm</t>
  </si>
  <si>
    <t>Turfline zāliena sēklu maisījums "Ornamental" (izplatītājs Latvijā SIA "Kurzemes sēklas") - izsējas norma 3 kg/100 m²</t>
  </si>
  <si>
    <t>kg</t>
  </si>
  <si>
    <t>Bruģa seguma atjaunošana</t>
  </si>
  <si>
    <t>Betona bruģakmens, h=6 cm</t>
  </si>
  <si>
    <t>Dolomīta šķembas fr 16/32, h=15 cm</t>
  </si>
  <si>
    <t>Vidēji rupja smilts ar filtrācijas koeficentu (K&gt;1 m/dnn, h=30 cm</t>
  </si>
  <si>
    <r>
      <t>m</t>
    </r>
    <r>
      <rPr>
        <vertAlign val="superscript"/>
        <sz val="9"/>
        <rFont val="Arial"/>
        <family val="2"/>
        <charset val="186"/>
      </rPr>
      <t>3</t>
    </r>
  </si>
  <si>
    <r>
      <t xml:space="preserve">Saliekamo dzelzbetona elementu grodu aka ø1000 (1,0-1,5m dziļumā) ar akas pamatni, grodiem, blīvgumiju grodu savienojumu vietās, grodu pārseguma vāku, hidroizolāciju, betonētu tekni un ķeta akas vāku 40 t, </t>
    </r>
    <r>
      <rPr>
        <b/>
        <sz val="9"/>
        <rFont val="Arial"/>
        <family val="2"/>
        <charset val="186"/>
      </rPr>
      <t>izbūve un montāža zaļajā zonā</t>
    </r>
    <r>
      <rPr>
        <sz val="9"/>
        <rFont val="Arial"/>
        <family val="2"/>
        <charset val="186"/>
      </rPr>
      <t xml:space="preserve">   t.sk. aku vāku apbetonējums</t>
    </r>
  </si>
  <si>
    <r>
      <t xml:space="preserve">Saliekamo dzelzbetona elementu grodu aka ø1000 (1,5-2,0m dziļumā) ar akas pamatni, grodiem, blīvgumiju grodu savienojumu vietās, grodu pārseguma vāku, hidroizolāciju, betonētu tekni un ķeta akas vāku 40 t, </t>
    </r>
    <r>
      <rPr>
        <b/>
        <sz val="9"/>
        <rFont val="Arial"/>
        <family val="2"/>
        <charset val="186"/>
      </rPr>
      <t>izbūve un montāža asfalta segumā</t>
    </r>
    <r>
      <rPr>
        <sz val="9"/>
        <rFont val="Arial"/>
        <family val="2"/>
        <charset val="186"/>
      </rPr>
      <t xml:space="preserve"> t.sk. aku vāku apbetonējums</t>
    </r>
  </si>
  <si>
    <r>
      <t xml:space="preserve">Saliekamo dzelzbetona elementu grodu aka ø1000 (2,0-2,5m dziļumā) ar akas pamatni, grodiem, blīvgumiju grodu savienojumu vietās, grodu pārseguma vāku, hidroizolāciju, betonētu tekni un ķeta akas vāku 40 t, </t>
    </r>
    <r>
      <rPr>
        <b/>
        <sz val="9"/>
        <rFont val="Arial"/>
        <family val="2"/>
        <charset val="186"/>
      </rPr>
      <t>izbūve un montāža asfalta segumā</t>
    </r>
    <r>
      <rPr>
        <sz val="9"/>
        <rFont val="Arial"/>
        <family val="2"/>
        <charset val="186"/>
      </rPr>
      <t xml:space="preserve"> t.sk. aku vāku apbetonējums</t>
    </r>
  </si>
  <si>
    <r>
      <t xml:space="preserve">Lietus ūdeņu nosēdakas komplekts  Ø400/315 (1,0 - 1,5 m dziļumā, nosēdakas pamatne, augstuma regulēšanas caurule, manžete teleskopiskajai caurulei, teleskopiskā caurule, 40t ķeta rāmis ar resti), piev. Ø200, nosēddaļa 0,5m,  </t>
    </r>
    <r>
      <rPr>
        <b/>
        <sz val="9"/>
        <rFont val="Arial"/>
        <family val="2"/>
        <charset val="186"/>
      </rPr>
      <t>izbūve un montāža asfalta segumā</t>
    </r>
    <r>
      <rPr>
        <sz val="9"/>
        <rFont val="Arial"/>
        <family val="2"/>
        <charset val="186"/>
      </rPr>
      <t xml:space="preserve">  t.sk. aku vāku apbetonējums</t>
    </r>
  </si>
  <si>
    <r>
      <t xml:space="preserve">Lietus ūdeņu nosēdakas komplekts  Ø400/315 (1,5-2,0m dziļumā, nosēdakas pamatne, augstuma regulēšanas caurule, manžete teleskopiskajai caurulei, teleskopiskā caurule, 40t ķeta rāmis ar resti), piev. Ø200, nosēddaļa 0,5 m,  </t>
    </r>
    <r>
      <rPr>
        <b/>
        <sz val="9"/>
        <rFont val="Arial"/>
        <family val="2"/>
        <charset val="186"/>
      </rPr>
      <t>izbūve un montāža asfalta segumā</t>
    </r>
    <r>
      <rPr>
        <sz val="9"/>
        <rFont val="Arial"/>
        <family val="2"/>
        <charset val="186"/>
      </rPr>
      <t xml:space="preserve">    t.sk. aku vāku apbetonējums</t>
    </r>
  </si>
  <si>
    <r>
      <t xml:space="preserve">Lietus ūdeņu nosēdakas komplekts  Ø560/500 (1,0 - 1,5 m dziļumā, nosēdakas pamatne, augstuma regulēšanas caurule, manžete teleskopiskajai caurulei, teleskopiskā caurule, 40t ķeta rāmis ar resti), piev. Ø200, nosēddaļa 0,5m,  </t>
    </r>
    <r>
      <rPr>
        <b/>
        <sz val="9"/>
        <rFont val="Arial"/>
        <family val="2"/>
        <charset val="186"/>
      </rPr>
      <t>izbūve un montāža asfalta segumā</t>
    </r>
    <r>
      <rPr>
        <sz val="9"/>
        <rFont val="Arial"/>
        <family val="2"/>
        <charset val="186"/>
      </rPr>
      <t xml:space="preserve">  t.sk. aku vāku apbetonējums</t>
    </r>
  </si>
  <si>
    <r>
      <t>m</t>
    </r>
    <r>
      <rPr>
        <i/>
        <vertAlign val="superscript"/>
        <sz val="9"/>
        <rFont val="Arial"/>
        <family val="2"/>
        <charset val="186"/>
      </rPr>
      <t>3</t>
    </r>
  </si>
  <si>
    <r>
      <t xml:space="preserve">Saliekamo dzelzbetona elementu grodu aka ø1000 (1,5-2,0m dziļumā) ar akas pamatni, grodiem, blīvgumiju grodu savienojumu vietās, grodu pārseguma vāku, hidroizolāciju, betonētu tekni un ķeta akas vāku 40 t, </t>
    </r>
    <r>
      <rPr>
        <b/>
        <sz val="9"/>
        <rFont val="Arial"/>
        <family val="2"/>
        <charset val="186"/>
      </rPr>
      <t>izbūve un montāža zaļajā zonā</t>
    </r>
    <r>
      <rPr>
        <sz val="9"/>
        <rFont val="Arial"/>
        <family val="2"/>
        <charset val="186"/>
      </rPr>
      <t xml:space="preserve">   t.sk. aku vāku apbetonējums</t>
    </r>
  </si>
  <si>
    <r>
      <t xml:space="preserve">Saliekamo dzelzbetona elementu grodu aka ø1000 (1,0-1,5m dziļumā) ar akas pamatni, grodiem, blīvgumiju grodu savienojumu vietās, grodu pārseguma vāku, hidroizolāciju, betonētu tekni un ķeta akas vāku 40 t, </t>
    </r>
    <r>
      <rPr>
        <b/>
        <sz val="9"/>
        <rFont val="Arial"/>
        <family val="2"/>
        <charset val="186"/>
      </rPr>
      <t>izbūve un montāža asfalta segumā</t>
    </r>
    <r>
      <rPr>
        <sz val="9"/>
        <rFont val="Arial"/>
        <family val="2"/>
        <charset val="186"/>
      </rPr>
      <t xml:space="preserve">  t.sk. aku vāku apbetonējums</t>
    </r>
  </si>
  <si>
    <r>
      <t xml:space="preserve">Saliekamo dzelzbetona elementu grodu aka ø2000 (2,5-3,0m dziļumā) ar akas pamatni, grodiem, blīvgumiju grodu savienojumu vietās, grodu pārseguma vāku, hidroizolāciju, betonētu tekni un ķeta akas vāku 40 t, </t>
    </r>
    <r>
      <rPr>
        <b/>
        <sz val="9"/>
        <rFont val="Arial"/>
        <family val="2"/>
        <charset val="186"/>
      </rPr>
      <t>izbūve un montāža zaļajā zonā</t>
    </r>
    <r>
      <rPr>
        <sz val="9"/>
        <rFont val="Arial"/>
        <family val="2"/>
        <charset val="186"/>
      </rPr>
      <t xml:space="preserve"> t.sk. aku vāku apbetonējums</t>
    </r>
  </si>
  <si>
    <r>
      <t>PVC trejgabals ø400 90</t>
    </r>
    <r>
      <rPr>
        <vertAlign val="superscript"/>
        <sz val="9"/>
        <rFont val="Arial"/>
        <family val="2"/>
        <charset val="186"/>
      </rPr>
      <t>0</t>
    </r>
  </si>
  <si>
    <r>
      <t xml:space="preserve">Saliekamo dzelzbetona elementu grodu aka ø1500 (2,5-3,0m dziļumā) ar akas pamatni, grodiem, blīvgumiju grodu savienojumu vietās, grodu pārseguma vāku, hidroizolāciju, betonētu tekni un ķeta akas vāku 40 t, </t>
    </r>
    <r>
      <rPr>
        <b/>
        <sz val="9"/>
        <rFont val="Arial"/>
        <family val="2"/>
        <charset val="186"/>
      </rPr>
      <t>izbūve un montāža zaļajā zonā</t>
    </r>
    <r>
      <rPr>
        <sz val="9"/>
        <rFont val="Arial"/>
        <family val="2"/>
        <charset val="186"/>
      </rPr>
      <t xml:space="preserve"> t.sk. aku vāku apbetonējums</t>
    </r>
  </si>
  <si>
    <r>
      <t>Līkums 90</t>
    </r>
    <r>
      <rPr>
        <i/>
        <vertAlign val="superscript"/>
        <sz val="9"/>
        <rFont val="Arial"/>
        <family val="2"/>
        <charset val="186"/>
      </rPr>
      <t>0</t>
    </r>
    <r>
      <rPr>
        <i/>
        <sz val="9"/>
        <rFont val="Arial"/>
        <family val="2"/>
        <charset val="186"/>
      </rPr>
      <t xml:space="preserve"> </t>
    </r>
  </si>
  <si>
    <r>
      <t>m</t>
    </r>
    <r>
      <rPr>
        <vertAlign val="superscript"/>
        <sz val="9"/>
        <rFont val="Arial"/>
        <family val="2"/>
        <charset val="186"/>
      </rPr>
      <t>2</t>
    </r>
  </si>
  <si>
    <t>BŪVDARBU APJOMI, IEKĀRTAS UN MATERIĀLI</t>
  </si>
  <si>
    <t>Smilts izlīdzinošā kārta, h=3 cm</t>
  </si>
  <si>
    <t>MATERIĀLI</t>
  </si>
  <si>
    <t>23-līgumc</t>
  </si>
  <si>
    <t xml:space="preserve"> Kab.kanaliz.caurule 100x6000</t>
  </si>
  <si>
    <t xml:space="preserve"> Kab.kanaliz.caurule (50mm,ruļļos)</t>
  </si>
  <si>
    <t xml:space="preserve"> Kab.kanaliz.caurule šķelta 100x6000mm</t>
  </si>
  <si>
    <t xml:space="preserve"> Virve kabeļa ievilkšanai(6mm/500m)</t>
  </si>
  <si>
    <t xml:space="preserve"> Kab.kanaliz.caurules noslēdz.gals(50mm)</t>
  </si>
  <si>
    <t xml:space="preserve"> Kab.kanaliz.cauruļu atzars(100/50)</t>
  </si>
  <si>
    <t xml:space="preserve"> Kab.kanaliz.cauruļu blīvēšanas mat.16A</t>
  </si>
  <si>
    <t xml:space="preserve"> Akas lūka "peld. tipa" ar ietvaru 12.5 t</t>
  </si>
  <si>
    <t xml:space="preserve"> Plastm aka KP-PEH 800X650 ar kv-pamatni</t>
  </si>
  <si>
    <t xml:space="preserve"> Kabeļu aka Nr.2 ar kronšteiniem/skrūvēm</t>
  </si>
  <si>
    <t xml:space="preserve"> Kabeļu konsole 2 kabeļiem (kabeļu akās)</t>
  </si>
  <si>
    <t xml:space="preserve"> Kronšteina skrūve</t>
  </si>
  <si>
    <t xml:space="preserve"> Konsoles skrūve</t>
  </si>
  <si>
    <t xml:space="preserve"> Kabeļu kronšteins 0.8m(kabeļu akās)</t>
  </si>
  <si>
    <t xml:space="preserve"> Dzelzsbetona riņķis kabeļakām</t>
  </si>
  <si>
    <t xml:space="preserve"> Akas lūkas "peld. tipa" stiprin.gredzens</t>
  </si>
  <si>
    <t xml:space="preserve"> Dībelis saitītēm 10x43 (JST) 100 gab.</t>
  </si>
  <si>
    <t xml:space="preserve"> Atloks dzelzsbetona gredz. stiprināšanai</t>
  </si>
  <si>
    <t>DARBS</t>
  </si>
  <si>
    <t>Abonenta ievada izbūve gruntī ar rakšanas darbiem līdz 25 m</t>
  </si>
  <si>
    <t>25 m</t>
  </si>
  <si>
    <t>Krosējumi krosos, skapjos</t>
  </si>
  <si>
    <t>Tranšejas rakšana un aizbēršana platumā līdz 0.5m</t>
  </si>
  <si>
    <t xml:space="preserve">Kabeļu akas PEH uzstādīšana </t>
  </si>
  <si>
    <t>Kabeļu  akas KKC2 uzstādīšana uz esošās kanalizācijas</t>
  </si>
  <si>
    <t xml:space="preserve">Kabeļu kanalizācijas cauruļu ieguldīšana tranšejā   </t>
  </si>
  <si>
    <t>100m</t>
  </si>
  <si>
    <t>m3</t>
  </si>
  <si>
    <t>m2</t>
  </si>
  <si>
    <t>k-ts.</t>
  </si>
  <si>
    <t>Rekašova ielas apgaismojuma montāža (darbi)</t>
  </si>
  <si>
    <t>Rekašova ielas apgaismojuma montāža (materiāli)</t>
  </si>
  <si>
    <t>Brīdinājuma lenta</t>
  </si>
  <si>
    <t>Aizsargcaurule</t>
  </si>
  <si>
    <t>Materiāls (vai ekvivalents)</t>
  </si>
  <si>
    <t>Laika norma (c/h)</t>
  </si>
  <si>
    <t>Tranšejas rakšana, aizbēršana</t>
  </si>
  <si>
    <t>Bedres rakšana apgaismojuma balstam</t>
  </si>
  <si>
    <t>Smilts spilvena izveidošana apgaismojuma balstam</t>
  </si>
  <si>
    <t>Kabeļa ievilkšana aizsargcaurulē</t>
  </si>
  <si>
    <t>Kabeļa guldīšana tranšejā</t>
  </si>
  <si>
    <t>Apgaismojuma balstu pamatu izbūve</t>
  </si>
  <si>
    <t>Aizsargprofila uzklāšana</t>
  </si>
  <si>
    <t>Brīdinājuma lentas uzklāšana</t>
  </si>
  <si>
    <t>Apgaismojuma balstu uzstādīšana</t>
  </si>
  <si>
    <t>Apgaismojuma konsules uzstādīšana</t>
  </si>
  <si>
    <t>Apgaismojuma balsta demontāža</t>
  </si>
  <si>
    <t>Kabeļa ievilkšana apgaismojuma balstā</t>
  </si>
  <si>
    <t>Kabeļa gala apdares izveidošana</t>
  </si>
  <si>
    <t>Automātslēdža pieslēgšana pie balsta</t>
  </si>
  <si>
    <t>Gaismekļa montāža</t>
  </si>
  <si>
    <t>Nodošanas dokumentācija</t>
  </si>
  <si>
    <t>Apkārtnes sakopšana</t>
  </si>
  <si>
    <t>Būvgružu savākšana</t>
  </si>
  <si>
    <t>Kabelis</t>
  </si>
  <si>
    <t>AXPK 4x35</t>
  </si>
  <si>
    <t>NYY-J 3x1.5</t>
  </si>
  <si>
    <t>EVOCAB HARD d=75</t>
  </si>
  <si>
    <t>Aizsarprofils</t>
  </si>
  <si>
    <t>EL 125</t>
  </si>
  <si>
    <t>Aizsargcaurules gala vāks</t>
  </si>
  <si>
    <t>Kabeļa gala apdare</t>
  </si>
  <si>
    <t>EPKT0063</t>
  </si>
  <si>
    <t>Automātslēdzis</t>
  </si>
  <si>
    <t>1f C6A</t>
  </si>
  <si>
    <t>Cinkots apgaismojuma balsts</t>
  </si>
  <si>
    <t>H=6.5m Ø60 Ø125</t>
  </si>
  <si>
    <t>Konsule</t>
  </si>
  <si>
    <t>15° L-veida H=2m</t>
  </si>
  <si>
    <t>Pamatne stabam</t>
  </si>
  <si>
    <t>P-1.3</t>
  </si>
  <si>
    <t>Gumijas blīve</t>
  </si>
  <si>
    <t>GB-RG</t>
  </si>
  <si>
    <t>Spuldze</t>
  </si>
  <si>
    <t>SGS 102, 150W</t>
  </si>
  <si>
    <t>Smiltis</t>
  </si>
  <si>
    <t>Montāžas papildmateriāli</t>
  </si>
  <si>
    <r>
      <t xml:space="preserve">Asfaltbetona seguma </t>
    </r>
    <r>
      <rPr>
        <b/>
        <sz val="9"/>
        <rFont val="Arial"/>
        <family val="2"/>
        <charset val="186"/>
      </rPr>
      <t>nofrēzēšana</t>
    </r>
    <r>
      <rPr>
        <sz val="9"/>
        <rFont val="Arial"/>
        <family val="2"/>
        <charset val="186"/>
      </rPr>
      <t xml:space="preserve">, h(vid) = 10cm, </t>
    </r>
    <r>
      <rPr>
        <b/>
        <sz val="9"/>
        <rFont val="Arial"/>
        <family val="2"/>
        <charset val="186"/>
      </rPr>
      <t>ar vecā materiāla aizvešanu uz pasūtītāja norādītu atbērtni</t>
    </r>
  </si>
  <si>
    <r>
      <t xml:space="preserve">Esošo brauktuves apmaļu demontāža, </t>
    </r>
    <r>
      <rPr>
        <b/>
        <sz val="9"/>
        <rFont val="Arial"/>
        <family val="2"/>
        <charset val="186"/>
      </rPr>
      <t>ar vecā materiāla aizvešanu uz būvuzņēmēja atbērtni</t>
    </r>
  </si>
  <si>
    <t>Kanalizācijas aku augšējās daļas nomaiņa, izmantojot peldošās čuguna lūkas</t>
  </si>
  <si>
    <t>Bruģa seguma "URICO" izbūve 6cm biezumā ietvei</t>
  </si>
  <si>
    <t>Bruģa seguma "URICO" izbūve 8cm biezumā nobrauktuvei</t>
  </si>
  <si>
    <t>Ūdensvada akas vāka līmeņošana, izmantojot "peldošos vākus", nepieciešamības gadījumā veicot akas augšējā groda pārbūvi, lai būtu iespējams uzstādīt "peldošo vāku"</t>
  </si>
  <si>
    <t>Hidranata akas vāka līmeņošana, izmantojot "peldošos vākus", nepieciešamības gadījumā veicot akas augšējā groda pārbūvi, lai būtu iespējams uzstādīt "peldošo vāku"</t>
  </si>
  <si>
    <t>Ūdensvada kapes līmeņošana, izmantojot "peldošos vākus", nepieciešamības gadījumā veicot akas augšējā groda pārbūvi, lai būtu iespējams uzstādīt "peldošo vāku"</t>
  </si>
  <si>
    <t>Lokālā tāme Nr. 1-1 (Ielas seguma izbūve)</t>
  </si>
  <si>
    <t>Brauktuves ceļa segas izbūve (Mazā Ezerkrasta iela - Baznīcas iela)</t>
  </si>
  <si>
    <t>Grunts stabilizācijas režģis TX170 vai ekvivalents - grunts stabilizācijas ģeorežģis, kas atbilst EOTA Technical report TR41 prasībām</t>
  </si>
  <si>
    <t>Lokālā tāme Nr. 1-2 (Lietus ūdens kanalizācijas izbūve)</t>
  </si>
  <si>
    <t>Lokālā tāme Nr. 1-3 (Elektroapgādes tīklu izbūve (apgaismojuma tīkls)</t>
  </si>
  <si>
    <t>Lokālā tāme Nr. 1-4 (Vājstrāvas tīklu izbūve)</t>
  </si>
  <si>
    <t>KABEĻU MONTĀŽA</t>
  </si>
  <si>
    <t>Darbu komplekss kabeļu aku uzstādīšanai</t>
  </si>
  <si>
    <r>
      <t xml:space="preserve">Esošo ietvju demontāža, ieskaitot apmaļu demontāžu, h(vid) = 50cm, </t>
    </r>
    <r>
      <rPr>
        <b/>
        <sz val="9"/>
        <rFont val="Arial"/>
        <family val="2"/>
        <charset val="186"/>
      </rPr>
      <t>ar vecā materiāla aizvešanu uz būvuzņēmēja atbērtni</t>
    </r>
  </si>
  <si>
    <t>Naftas produktu separators ESK-S-20 ar caurplūdumu 20 l/s, klase I (EN858)</t>
  </si>
  <si>
    <t>KABEĻU  KANALIZĀCIJA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</si>
</sst>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yyyy\.mm\.dd\.;@"/>
    <numFmt numFmtId="166" formatCode="#,##0.0"/>
  </numFmts>
  <fonts count="27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i/>
      <sz val="9"/>
      <name val="Arial"/>
      <family val="2"/>
      <charset val="186"/>
    </font>
    <font>
      <sz val="9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i/>
      <sz val="9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</font>
    <font>
      <b/>
      <i/>
      <sz val="8"/>
      <name val="Arial"/>
      <family val="2"/>
      <charset val="186"/>
    </font>
    <font>
      <b/>
      <sz val="8"/>
      <name val="Arial"/>
      <family val="2"/>
      <charset val="186"/>
    </font>
    <font>
      <sz val="9"/>
      <color indexed="8"/>
      <name val="Arial"/>
      <family val="2"/>
      <charset val="186"/>
    </font>
    <font>
      <vertAlign val="superscript"/>
      <sz val="9"/>
      <name val="Arial"/>
      <family val="2"/>
      <charset val="186"/>
    </font>
    <font>
      <b/>
      <sz val="9"/>
      <name val="Arial"/>
      <family val="2"/>
      <charset val="186"/>
    </font>
    <font>
      <i/>
      <vertAlign val="superscript"/>
      <sz val="9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186"/>
    </font>
    <font>
      <sz val="7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5" fillId="0" borderId="0"/>
    <xf numFmtId="0" fontId="1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3" fillId="0" borderId="0"/>
  </cellStyleXfs>
  <cellXfs count="18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3" fillId="0" borderId="0" xfId="0" applyFont="1" applyFill="1"/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2" applyFont="1" applyFill="1"/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/>
    <xf numFmtId="0" fontId="6" fillId="0" borderId="0" xfId="2" applyFont="1" applyFill="1"/>
    <xf numFmtId="0" fontId="13" fillId="0" borderId="0" xfId="2" applyFont="1" applyFill="1"/>
    <xf numFmtId="1" fontId="1" fillId="0" borderId="0" xfId="2" applyNumberFormat="1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left" vertical="center"/>
    </xf>
    <xf numFmtId="164" fontId="1" fillId="0" borderId="0" xfId="2" applyNumberFormat="1" applyFont="1" applyFill="1" applyAlignment="1">
      <alignment horizontal="center" vertical="center"/>
    </xf>
    <xf numFmtId="1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1" fontId="19" fillId="0" borderId="1" xfId="6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164" fontId="7" fillId="0" borderId="1" xfId="3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center" vertical="center" textRotation="90" wrapText="1" shrinkToFit="1"/>
    </xf>
    <xf numFmtId="164" fontId="6" fillId="0" borderId="1" xfId="2" applyNumberFormat="1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2" applyFont="1" applyFill="1" applyBorder="1"/>
    <xf numFmtId="0" fontId="4" fillId="0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/>
    </xf>
    <xf numFmtId="2" fontId="7" fillId="0" borderId="1" xfId="2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quotePrefix="1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textRotation="90" wrapText="1" shrinkToFit="1"/>
    </xf>
    <xf numFmtId="164" fontId="6" fillId="0" borderId="1" xfId="0" applyNumberFormat="1" applyFont="1" applyFill="1" applyBorder="1" applyAlignment="1">
      <alignment horizontal="left" vertical="center" wrapText="1" shrinkToFit="1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horizontal="center" vertical="center" textRotation="90" wrapText="1" shrinkToFit="1"/>
    </xf>
    <xf numFmtId="0" fontId="7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2" fontId="21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vertical="center"/>
    </xf>
    <xf numFmtId="0" fontId="4" fillId="0" borderId="0" xfId="2" applyFont="1" applyFill="1" applyBorder="1"/>
    <xf numFmtId="164" fontId="6" fillId="0" borderId="8" xfId="0" applyNumberFormat="1" applyFont="1" applyFill="1" applyBorder="1" applyAlignment="1">
      <alignment horizontal="center" vertical="center"/>
    </xf>
    <xf numFmtId="164" fontId="6" fillId="0" borderId="8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1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center"/>
    </xf>
    <xf numFmtId="164" fontId="1" fillId="0" borderId="0" xfId="2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left" vertical="center" wrapText="1" shrinkToFit="1"/>
    </xf>
    <xf numFmtId="164" fontId="6" fillId="0" borderId="7" xfId="0" applyNumberFormat="1" applyFont="1" applyFill="1" applyBorder="1" applyAlignment="1">
      <alignment horizontal="center" vertical="center" textRotation="90" wrapText="1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164" fontId="6" fillId="0" borderId="7" xfId="0" applyNumberFormat="1" applyFont="1" applyFill="1" applyBorder="1" applyAlignment="1">
      <alignment horizontal="center" vertical="center" wrapText="1" shrinkToFit="1"/>
    </xf>
    <xf numFmtId="1" fontId="6" fillId="0" borderId="7" xfId="0" applyNumberFormat="1" applyFont="1" applyFill="1" applyBorder="1" applyAlignment="1">
      <alignment horizontal="center" vertical="center" textRotation="90" wrapText="1" shrinkToFit="1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/>
    </xf>
    <xf numFmtId="164" fontId="4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4" fontId="4" fillId="0" borderId="0" xfId="2" applyNumberFormat="1" applyFont="1" applyFill="1" applyBorder="1" applyAlignment="1">
      <alignment horizontal="center" vertical="center"/>
    </xf>
    <xf numFmtId="14" fontId="4" fillId="0" borderId="0" xfId="2" applyNumberFormat="1" applyFont="1" applyFill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 shrinkToFit="1"/>
    </xf>
    <xf numFmtId="14" fontId="8" fillId="0" borderId="9" xfId="2" applyNumberFormat="1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 textRotation="90" wrapText="1" shrinkToFit="1"/>
    </xf>
    <xf numFmtId="164" fontId="6" fillId="0" borderId="8" xfId="2" applyNumberFormat="1" applyFont="1" applyFill="1" applyBorder="1" applyAlignment="1">
      <alignment horizontal="center" vertical="center" textRotation="90" wrapText="1" shrinkToFit="1"/>
    </xf>
    <xf numFmtId="164" fontId="6" fillId="0" borderId="6" xfId="2" applyNumberFormat="1" applyFont="1" applyFill="1" applyBorder="1" applyAlignment="1">
      <alignment horizontal="center" vertical="center" textRotation="90" wrapText="1" shrinkToFit="1"/>
    </xf>
    <xf numFmtId="164" fontId="6" fillId="0" borderId="1" xfId="2" applyNumberFormat="1" applyFont="1" applyFill="1" applyBorder="1" applyAlignment="1">
      <alignment horizontal="left" vertical="center" wrapText="1" shrinkToFit="1"/>
    </xf>
    <xf numFmtId="164" fontId="6" fillId="0" borderId="1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14" fontId="8" fillId="0" borderId="9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textRotation="90" wrapText="1" shrinkToFit="1"/>
    </xf>
    <xf numFmtId="164" fontId="6" fillId="0" borderId="1" xfId="0" applyNumberFormat="1" applyFont="1" applyFill="1" applyBorder="1" applyAlignment="1">
      <alignment horizontal="center" vertical="center" textRotation="90" wrapText="1" shrinkToFit="1"/>
    </xf>
    <xf numFmtId="164" fontId="6" fillId="0" borderId="1" xfId="0" applyNumberFormat="1" applyFont="1" applyFill="1" applyBorder="1" applyAlignment="1">
      <alignment horizontal="left" vertical="center" wrapText="1" shrinkToFit="1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/>
    </xf>
    <xf numFmtId="0" fontId="6" fillId="0" borderId="0" xfId="2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center" vertical="center" textRotation="90" wrapText="1" shrinkToFi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vertical="center" wrapText="1"/>
    </xf>
    <xf numFmtId="0" fontId="6" fillId="0" borderId="8" xfId="2" applyFont="1" applyFill="1" applyBorder="1" applyAlignment="1">
      <alignment vertical="center" wrapText="1"/>
    </xf>
  </cellXfs>
  <cellStyles count="10">
    <cellStyle name="Excel Built-in Normal" xfId="1"/>
    <cellStyle name="Normal" xfId="0" builtinId="0"/>
    <cellStyle name="Normal 11" xfId="2"/>
    <cellStyle name="Normal 2" xfId="3"/>
    <cellStyle name="Normal 2 4" xfId="4"/>
    <cellStyle name="Normal_Bill x.1" xfId="5"/>
    <cellStyle name="Normal_demontāža" xfId="6"/>
    <cellStyle name="Stils 1" xfId="7"/>
    <cellStyle name="Style 1" xfId="8"/>
    <cellStyle name="Обычн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view="pageLayout" topLeftCell="A76" zoomScale="130" zoomScaleNormal="100" zoomScalePageLayoutView="130" workbookViewId="0">
      <selection activeCell="C85" sqref="C85"/>
    </sheetView>
  </sheetViews>
  <sheetFormatPr defaultRowHeight="12.75" x14ac:dyDescent="0.2"/>
  <cols>
    <col min="1" max="1" width="3.42578125" style="14" customWidth="1"/>
    <col min="2" max="2" width="7.7109375" style="15" customWidth="1"/>
    <col min="3" max="3" width="47.140625" style="16" bestFit="1" customWidth="1"/>
    <col min="4" max="4" width="3.85546875" style="17" customWidth="1"/>
    <col min="5" max="5" width="7.5703125" style="17" customWidth="1"/>
    <col min="6" max="6" width="7.42578125" style="17" customWidth="1"/>
    <col min="7" max="7" width="4.85546875" style="17" customWidth="1"/>
    <col min="8" max="8" width="6.140625" style="17" customWidth="1"/>
    <col min="9" max="9" width="6.5703125" style="17" customWidth="1"/>
    <col min="10" max="10" width="6.85546875" style="17" customWidth="1"/>
    <col min="11" max="11" width="6.140625" style="17" customWidth="1"/>
    <col min="12" max="13" width="9" style="17" customWidth="1"/>
    <col min="14" max="14" width="10" style="17" customWidth="1"/>
    <col min="15" max="15" width="9.140625" style="17"/>
    <col min="16" max="16" width="9.42578125" style="17" customWidth="1"/>
    <col min="17" max="16384" width="9.140625" style="13"/>
  </cols>
  <sheetData>
    <row r="1" spans="1:16" s="2" customFormat="1" ht="13.5" customHeight="1" x14ac:dyDescent="0.25">
      <c r="A1" s="135" t="s">
        <v>259</v>
      </c>
      <c r="B1" s="135"/>
      <c r="C1" s="136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s="2" customFormat="1" ht="13.5" customHeight="1" x14ac:dyDescent="0.2">
      <c r="A2" s="137" t="s">
        <v>68</v>
      </c>
      <c r="B2" s="137"/>
      <c r="C2" s="138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s="2" customFormat="1" ht="14.25" x14ac:dyDescent="0.2">
      <c r="A3" s="4"/>
      <c r="B3" s="5"/>
      <c r="C3" s="4"/>
      <c r="D3" s="6"/>
      <c r="E3" s="7"/>
      <c r="F3" s="7"/>
      <c r="G3" s="7"/>
      <c r="H3" s="7"/>
      <c r="I3" s="7"/>
      <c r="J3" s="7"/>
      <c r="K3" s="7"/>
      <c r="L3" s="7"/>
      <c r="M3" s="97"/>
      <c r="N3" s="97"/>
      <c r="O3" s="128"/>
      <c r="P3" s="128"/>
    </row>
    <row r="4" spans="1:16" ht="13.5" customHeight="1" x14ac:dyDescent="0.2">
      <c r="A4" s="140" t="s">
        <v>0</v>
      </c>
      <c r="B4" s="134" t="s">
        <v>1</v>
      </c>
      <c r="C4" s="133" t="s">
        <v>2</v>
      </c>
      <c r="D4" s="98"/>
      <c r="E4" s="98"/>
      <c r="F4" s="141" t="s">
        <v>5</v>
      </c>
      <c r="G4" s="141"/>
      <c r="H4" s="141"/>
      <c r="I4" s="141"/>
      <c r="J4" s="141"/>
      <c r="K4" s="141"/>
      <c r="L4" s="139" t="s">
        <v>6</v>
      </c>
      <c r="M4" s="139"/>
      <c r="N4" s="139"/>
      <c r="O4" s="139"/>
      <c r="P4" s="139"/>
    </row>
    <row r="5" spans="1:16" ht="92.25" customHeight="1" x14ac:dyDescent="0.2">
      <c r="A5" s="140"/>
      <c r="B5" s="134"/>
      <c r="C5" s="133"/>
      <c r="D5" s="98" t="s">
        <v>3</v>
      </c>
      <c r="E5" s="98" t="s">
        <v>4</v>
      </c>
      <c r="F5" s="98" t="s">
        <v>7</v>
      </c>
      <c r="G5" s="98" t="s">
        <v>8</v>
      </c>
      <c r="H5" s="98" t="s">
        <v>9</v>
      </c>
      <c r="I5" s="98" t="s">
        <v>10</v>
      </c>
      <c r="J5" s="98" t="s">
        <v>11</v>
      </c>
      <c r="K5" s="98" t="s">
        <v>12</v>
      </c>
      <c r="L5" s="98" t="s">
        <v>13</v>
      </c>
      <c r="M5" s="98" t="s">
        <v>9</v>
      </c>
      <c r="N5" s="98" t="s">
        <v>14</v>
      </c>
      <c r="O5" s="98" t="s">
        <v>11</v>
      </c>
      <c r="P5" s="98" t="s">
        <v>15</v>
      </c>
    </row>
    <row r="6" spans="1:16" s="8" customFormat="1" x14ac:dyDescent="0.2">
      <c r="A6" s="129" t="s">
        <v>59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s="2" customFormat="1" ht="12.75" customHeight="1" x14ac:dyDescent="0.2">
      <c r="A7" s="132" t="s">
        <v>17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6" s="2" customFormat="1" ht="12.75" customHeight="1" x14ac:dyDescent="0.2">
      <c r="A8" s="45">
        <v>1</v>
      </c>
      <c r="B8" s="1" t="s">
        <v>58</v>
      </c>
      <c r="C8" s="49" t="s">
        <v>33</v>
      </c>
      <c r="D8" s="21" t="s">
        <v>37</v>
      </c>
      <c r="E8" s="43">
        <v>1</v>
      </c>
      <c r="F8" s="43"/>
      <c r="G8" s="43"/>
      <c r="H8" s="43"/>
      <c r="I8" s="43"/>
      <c r="J8" s="62"/>
      <c r="K8" s="62"/>
      <c r="L8" s="62"/>
      <c r="M8" s="62"/>
      <c r="N8" s="62"/>
      <c r="O8" s="62"/>
      <c r="P8" s="62"/>
    </row>
    <row r="9" spans="1:16" s="2" customFormat="1" ht="12.75" customHeight="1" x14ac:dyDescent="0.2">
      <c r="A9" s="45">
        <v>2</v>
      </c>
      <c r="B9" s="1" t="s">
        <v>58</v>
      </c>
      <c r="C9" s="49" t="s">
        <v>34</v>
      </c>
      <c r="D9" s="21" t="s">
        <v>37</v>
      </c>
      <c r="E9" s="43">
        <v>1</v>
      </c>
      <c r="F9" s="43"/>
      <c r="G9" s="43"/>
      <c r="H9" s="43"/>
      <c r="I9" s="43"/>
      <c r="J9" s="62"/>
      <c r="K9" s="62"/>
      <c r="L9" s="62"/>
      <c r="M9" s="62"/>
      <c r="N9" s="62"/>
      <c r="O9" s="62"/>
      <c r="P9" s="62"/>
    </row>
    <row r="10" spans="1:16" s="2" customFormat="1" ht="12" x14ac:dyDescent="0.2">
      <c r="A10" s="45">
        <v>3</v>
      </c>
      <c r="B10" s="1" t="s">
        <v>58</v>
      </c>
      <c r="C10" s="49" t="s">
        <v>18</v>
      </c>
      <c r="D10" s="21" t="s">
        <v>16</v>
      </c>
      <c r="E10" s="43">
        <v>497.48</v>
      </c>
      <c r="F10" s="43"/>
      <c r="G10" s="43"/>
      <c r="H10" s="43"/>
      <c r="I10" s="43"/>
      <c r="J10" s="62"/>
      <c r="K10" s="62"/>
      <c r="L10" s="62"/>
      <c r="M10" s="62"/>
      <c r="N10" s="62"/>
      <c r="O10" s="62"/>
      <c r="P10" s="62"/>
    </row>
    <row r="11" spans="1:16" s="2" customFormat="1" ht="36" customHeight="1" x14ac:dyDescent="0.2">
      <c r="A11" s="45">
        <v>4</v>
      </c>
      <c r="B11" s="1" t="s">
        <v>58</v>
      </c>
      <c r="C11" s="87" t="s">
        <v>251</v>
      </c>
      <c r="D11" s="21" t="s">
        <v>169</v>
      </c>
      <c r="E11" s="43">
        <v>4540</v>
      </c>
      <c r="F11" s="43"/>
      <c r="G11" s="43"/>
      <c r="H11" s="43"/>
      <c r="I11" s="43"/>
      <c r="J11" s="62"/>
      <c r="K11" s="62"/>
      <c r="L11" s="62"/>
      <c r="M11" s="62"/>
      <c r="N11" s="62"/>
      <c r="O11" s="62"/>
      <c r="P11" s="62"/>
    </row>
    <row r="12" spans="1:16" s="2" customFormat="1" ht="24" x14ac:dyDescent="0.2">
      <c r="A12" s="45">
        <v>5</v>
      </c>
      <c r="B12" s="1" t="s">
        <v>58</v>
      </c>
      <c r="C12" s="87" t="s">
        <v>252</v>
      </c>
      <c r="D12" s="21" t="s">
        <v>27</v>
      </c>
      <c r="E12" s="43">
        <v>1048</v>
      </c>
      <c r="F12" s="43"/>
      <c r="G12" s="43"/>
      <c r="H12" s="43"/>
      <c r="I12" s="43"/>
      <c r="J12" s="62"/>
      <c r="K12" s="62"/>
      <c r="L12" s="62"/>
      <c r="M12" s="62"/>
      <c r="N12" s="62"/>
      <c r="O12" s="62"/>
      <c r="P12" s="62"/>
    </row>
    <row r="13" spans="1:16" s="2" customFormat="1" ht="23.25" customHeight="1" x14ac:dyDescent="0.2">
      <c r="A13" s="45">
        <v>6</v>
      </c>
      <c r="B13" s="1" t="s">
        <v>58</v>
      </c>
      <c r="C13" s="87" t="s">
        <v>267</v>
      </c>
      <c r="D13" s="21" t="s">
        <v>169</v>
      </c>
      <c r="E13" s="43">
        <v>1534</v>
      </c>
      <c r="F13" s="43"/>
      <c r="G13" s="43"/>
      <c r="H13" s="43"/>
      <c r="I13" s="43"/>
      <c r="J13" s="62"/>
      <c r="K13" s="62"/>
      <c r="L13" s="62"/>
      <c r="M13" s="62"/>
      <c r="N13" s="62"/>
      <c r="O13" s="62"/>
      <c r="P13" s="62"/>
    </row>
    <row r="14" spans="1:16" s="2" customFormat="1" ht="24" x14ac:dyDescent="0.2">
      <c r="A14" s="45">
        <v>7</v>
      </c>
      <c r="B14" s="1" t="s">
        <v>58</v>
      </c>
      <c r="C14" s="87" t="s">
        <v>35</v>
      </c>
      <c r="D14" s="21" t="s">
        <v>25</v>
      </c>
      <c r="E14" s="43">
        <v>23</v>
      </c>
      <c r="F14" s="43"/>
      <c r="G14" s="43"/>
      <c r="H14" s="43"/>
      <c r="I14" s="43"/>
      <c r="J14" s="62"/>
      <c r="K14" s="62"/>
      <c r="L14" s="62"/>
      <c r="M14" s="62"/>
      <c r="N14" s="62"/>
      <c r="O14" s="62"/>
      <c r="P14" s="62"/>
    </row>
    <row r="15" spans="1:16" s="2" customFormat="1" ht="12.75" customHeight="1" x14ac:dyDescent="0.2">
      <c r="A15" s="45">
        <v>8</v>
      </c>
      <c r="B15" s="1" t="s">
        <v>58</v>
      </c>
      <c r="C15" s="88" t="s">
        <v>36</v>
      </c>
      <c r="D15" s="21" t="s">
        <v>25</v>
      </c>
      <c r="E15" s="43">
        <v>8</v>
      </c>
      <c r="F15" s="43"/>
      <c r="G15" s="43"/>
      <c r="H15" s="43"/>
      <c r="I15" s="43"/>
      <c r="J15" s="62"/>
      <c r="K15" s="62"/>
      <c r="L15" s="62"/>
      <c r="M15" s="62"/>
      <c r="N15" s="62"/>
      <c r="O15" s="62"/>
      <c r="P15" s="62"/>
    </row>
    <row r="16" spans="1:16" s="3" customFormat="1" ht="12.75" customHeight="1" x14ac:dyDescent="0.2">
      <c r="A16" s="123"/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82"/>
      <c r="M16" s="82"/>
      <c r="N16" s="82"/>
      <c r="O16" s="82"/>
      <c r="P16" s="82"/>
    </row>
    <row r="17" spans="1:16" s="2" customFormat="1" ht="12.75" customHeight="1" x14ac:dyDescent="0.2">
      <c r="A17" s="123" t="s">
        <v>19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</row>
    <row r="18" spans="1:16" s="2" customFormat="1" ht="36" x14ac:dyDescent="0.2">
      <c r="A18" s="21">
        <v>9</v>
      </c>
      <c r="B18" s="1" t="s">
        <v>58</v>
      </c>
      <c r="C18" s="87" t="s">
        <v>256</v>
      </c>
      <c r="D18" s="21" t="s">
        <v>25</v>
      </c>
      <c r="E18" s="86">
        <v>2</v>
      </c>
      <c r="F18" s="43"/>
      <c r="G18" s="43"/>
      <c r="H18" s="43"/>
      <c r="I18" s="43"/>
      <c r="J18" s="62"/>
      <c r="K18" s="62"/>
      <c r="L18" s="62"/>
      <c r="M18" s="62"/>
      <c r="N18" s="62"/>
      <c r="O18" s="62"/>
      <c r="P18" s="62"/>
    </row>
    <row r="19" spans="1:16" s="2" customFormat="1" ht="36" x14ac:dyDescent="0.2">
      <c r="A19" s="21">
        <v>10</v>
      </c>
      <c r="B19" s="1" t="s">
        <v>58</v>
      </c>
      <c r="C19" s="87" t="s">
        <v>258</v>
      </c>
      <c r="D19" s="21" t="s">
        <v>25</v>
      </c>
      <c r="E19" s="86">
        <v>28</v>
      </c>
      <c r="F19" s="43"/>
      <c r="G19" s="43"/>
      <c r="H19" s="43"/>
      <c r="I19" s="43"/>
      <c r="J19" s="62"/>
      <c r="K19" s="62"/>
      <c r="L19" s="62"/>
      <c r="M19" s="62"/>
      <c r="N19" s="62"/>
      <c r="O19" s="62"/>
      <c r="P19" s="62"/>
    </row>
    <row r="20" spans="1:16" s="2" customFormat="1" ht="36" x14ac:dyDescent="0.2">
      <c r="A20" s="21">
        <v>11</v>
      </c>
      <c r="B20" s="1" t="s">
        <v>58</v>
      </c>
      <c r="C20" s="87" t="s">
        <v>257</v>
      </c>
      <c r="D20" s="21" t="s">
        <v>25</v>
      </c>
      <c r="E20" s="86">
        <v>3</v>
      </c>
      <c r="F20" s="43"/>
      <c r="G20" s="43"/>
      <c r="H20" s="43"/>
      <c r="I20" s="43"/>
      <c r="J20" s="62"/>
      <c r="K20" s="62"/>
      <c r="L20" s="62"/>
      <c r="M20" s="62"/>
      <c r="N20" s="62"/>
      <c r="O20" s="62"/>
      <c r="P20" s="62"/>
    </row>
    <row r="21" spans="1:16" s="2" customFormat="1" ht="24" x14ac:dyDescent="0.2">
      <c r="A21" s="21">
        <v>12</v>
      </c>
      <c r="B21" s="1" t="s">
        <v>58</v>
      </c>
      <c r="C21" s="87" t="s">
        <v>253</v>
      </c>
      <c r="D21" s="21" t="s">
        <v>25</v>
      </c>
      <c r="E21" s="86">
        <v>19</v>
      </c>
      <c r="F21" s="43"/>
      <c r="G21" s="43"/>
      <c r="H21" s="43"/>
      <c r="I21" s="43"/>
      <c r="J21" s="62"/>
      <c r="K21" s="62"/>
      <c r="L21" s="62"/>
      <c r="M21" s="62"/>
      <c r="N21" s="62"/>
      <c r="O21" s="62"/>
      <c r="P21" s="62"/>
    </row>
    <row r="22" spans="1:16" s="3" customFormat="1" ht="12.75" customHeight="1" x14ac:dyDescent="0.2">
      <c r="A22" s="123"/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82"/>
      <c r="M22" s="82"/>
      <c r="N22" s="82"/>
      <c r="O22" s="82"/>
      <c r="P22" s="82"/>
    </row>
    <row r="23" spans="1:16" s="2" customFormat="1" ht="12.75" customHeight="1" x14ac:dyDescent="0.2">
      <c r="A23" s="123" t="s">
        <v>20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1:16" s="2" customFormat="1" ht="12.75" customHeight="1" x14ac:dyDescent="0.2">
      <c r="A24" s="21">
        <v>13</v>
      </c>
      <c r="B24" s="1" t="s">
        <v>58</v>
      </c>
      <c r="C24" s="87" t="s">
        <v>38</v>
      </c>
      <c r="D24" s="21" t="s">
        <v>29</v>
      </c>
      <c r="E24" s="86">
        <v>50</v>
      </c>
      <c r="F24" s="43"/>
      <c r="G24" s="43"/>
      <c r="H24" s="43"/>
      <c r="I24" s="43"/>
      <c r="J24" s="62"/>
      <c r="K24" s="62"/>
      <c r="L24" s="62"/>
      <c r="M24" s="62"/>
      <c r="N24" s="62"/>
      <c r="O24" s="62"/>
      <c r="P24" s="62"/>
    </row>
    <row r="25" spans="1:16" s="2" customFormat="1" ht="24" x14ac:dyDescent="0.2">
      <c r="A25" s="21">
        <v>14</v>
      </c>
      <c r="B25" s="1" t="s">
        <v>58</v>
      </c>
      <c r="C25" s="87" t="s">
        <v>26</v>
      </c>
      <c r="D25" s="21" t="s">
        <v>29</v>
      </c>
      <c r="E25" s="86">
        <v>25</v>
      </c>
      <c r="F25" s="43"/>
      <c r="G25" s="43"/>
      <c r="H25" s="43"/>
      <c r="I25" s="43"/>
      <c r="J25" s="62"/>
      <c r="K25" s="62"/>
      <c r="L25" s="62"/>
      <c r="M25" s="62"/>
      <c r="N25" s="62"/>
      <c r="O25" s="62"/>
      <c r="P25" s="62"/>
    </row>
    <row r="26" spans="1:16" s="3" customFormat="1" ht="12.75" customHeight="1" x14ac:dyDescent="0.2">
      <c r="A26" s="123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82"/>
      <c r="M26" s="82"/>
      <c r="N26" s="82"/>
      <c r="O26" s="82"/>
      <c r="P26" s="82"/>
    </row>
    <row r="27" spans="1:16" s="2" customFormat="1" ht="12.75" customHeight="1" x14ac:dyDescent="0.2">
      <c r="A27" s="132" t="s">
        <v>28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</row>
    <row r="28" spans="1:16" s="2" customFormat="1" ht="12" x14ac:dyDescent="0.2">
      <c r="A28" s="89"/>
      <c r="B28" s="89"/>
      <c r="C28" s="90" t="s">
        <v>39</v>
      </c>
      <c r="D28" s="45"/>
      <c r="E28" s="91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1:16" s="2" customFormat="1" ht="24" x14ac:dyDescent="0.2">
      <c r="A29" s="45">
        <v>15</v>
      </c>
      <c r="B29" s="1" t="s">
        <v>58</v>
      </c>
      <c r="C29" s="20" t="s">
        <v>40</v>
      </c>
      <c r="D29" s="21" t="s">
        <v>41</v>
      </c>
      <c r="E29" s="86">
        <v>988</v>
      </c>
      <c r="F29" s="43"/>
      <c r="G29" s="43"/>
      <c r="H29" s="43"/>
      <c r="I29" s="43"/>
      <c r="J29" s="62"/>
      <c r="K29" s="62"/>
      <c r="L29" s="62"/>
      <c r="M29" s="62"/>
      <c r="N29" s="62"/>
      <c r="O29" s="62"/>
      <c r="P29" s="62"/>
    </row>
    <row r="30" spans="1:16" s="2" customFormat="1" ht="24" x14ac:dyDescent="0.2">
      <c r="A30" s="45">
        <v>16</v>
      </c>
      <c r="B30" s="1" t="s">
        <v>58</v>
      </c>
      <c r="C30" s="20" t="s">
        <v>42</v>
      </c>
      <c r="D30" s="21" t="s">
        <v>41</v>
      </c>
      <c r="E30" s="86">
        <v>564</v>
      </c>
      <c r="F30" s="43"/>
      <c r="G30" s="43"/>
      <c r="H30" s="43"/>
      <c r="I30" s="43"/>
      <c r="J30" s="62"/>
      <c r="K30" s="62"/>
      <c r="L30" s="62"/>
      <c r="M30" s="62"/>
      <c r="N30" s="62"/>
      <c r="O30" s="62"/>
      <c r="P30" s="62"/>
    </row>
    <row r="31" spans="1:16" s="2" customFormat="1" ht="24" x14ac:dyDescent="0.2">
      <c r="A31" s="45">
        <v>17</v>
      </c>
      <c r="B31" s="1" t="s">
        <v>58</v>
      </c>
      <c r="C31" s="20" t="s">
        <v>43</v>
      </c>
      <c r="D31" s="21" t="s">
        <v>29</v>
      </c>
      <c r="E31" s="86">
        <v>1680</v>
      </c>
      <c r="F31" s="43"/>
      <c r="G31" s="43"/>
      <c r="H31" s="43"/>
      <c r="I31" s="43"/>
      <c r="J31" s="62"/>
      <c r="K31" s="62"/>
      <c r="L31" s="62"/>
      <c r="M31" s="62"/>
      <c r="N31" s="62"/>
      <c r="O31" s="62"/>
      <c r="P31" s="62"/>
    </row>
    <row r="32" spans="1:16" s="2" customFormat="1" ht="12" x14ac:dyDescent="0.2">
      <c r="A32" s="45">
        <v>18</v>
      </c>
      <c r="B32" s="1" t="s">
        <v>58</v>
      </c>
      <c r="C32" s="19" t="s">
        <v>44</v>
      </c>
      <c r="D32" s="21" t="s">
        <v>29</v>
      </c>
      <c r="E32" s="86">
        <v>1527</v>
      </c>
      <c r="F32" s="43"/>
      <c r="G32" s="43"/>
      <c r="H32" s="43"/>
      <c r="I32" s="43"/>
      <c r="J32" s="62"/>
      <c r="K32" s="62"/>
      <c r="L32" s="62"/>
      <c r="M32" s="62"/>
      <c r="N32" s="62"/>
      <c r="O32" s="62"/>
      <c r="P32" s="62"/>
    </row>
    <row r="33" spans="1:16" s="2" customFormat="1" ht="12" x14ac:dyDescent="0.2">
      <c r="A33" s="45">
        <v>19</v>
      </c>
      <c r="B33" s="1" t="s">
        <v>58</v>
      </c>
      <c r="C33" s="19" t="s">
        <v>60</v>
      </c>
      <c r="D33" s="21" t="s">
        <v>29</v>
      </c>
      <c r="E33" s="86">
        <v>74</v>
      </c>
      <c r="F33" s="43"/>
      <c r="G33" s="43"/>
      <c r="H33" s="43"/>
      <c r="I33" s="43"/>
      <c r="J33" s="62"/>
      <c r="K33" s="62"/>
      <c r="L33" s="62"/>
      <c r="M33" s="62"/>
      <c r="N33" s="62"/>
      <c r="O33" s="62"/>
      <c r="P33" s="62"/>
    </row>
    <row r="34" spans="1:16" s="2" customFormat="1" ht="12" x14ac:dyDescent="0.2">
      <c r="A34" s="45">
        <v>20</v>
      </c>
      <c r="B34" s="1" t="s">
        <v>58</v>
      </c>
      <c r="C34" s="19" t="s">
        <v>254</v>
      </c>
      <c r="D34" s="21" t="s">
        <v>29</v>
      </c>
      <c r="E34" s="86">
        <v>1401</v>
      </c>
      <c r="F34" s="43"/>
      <c r="G34" s="43"/>
      <c r="H34" s="43"/>
      <c r="I34" s="43"/>
      <c r="J34" s="62"/>
      <c r="K34" s="62"/>
      <c r="L34" s="62"/>
      <c r="M34" s="62"/>
      <c r="N34" s="62"/>
      <c r="O34" s="62"/>
      <c r="P34" s="62"/>
    </row>
    <row r="35" spans="1:16" s="2" customFormat="1" ht="12" x14ac:dyDescent="0.2">
      <c r="A35" s="45">
        <v>21</v>
      </c>
      <c r="B35" s="1" t="s">
        <v>58</v>
      </c>
      <c r="C35" s="19" t="s">
        <v>45</v>
      </c>
      <c r="D35" s="21" t="s">
        <v>29</v>
      </c>
      <c r="E35" s="86">
        <v>52</v>
      </c>
      <c r="F35" s="43"/>
      <c r="G35" s="43"/>
      <c r="H35" s="43"/>
      <c r="I35" s="43"/>
      <c r="J35" s="62"/>
      <c r="K35" s="62"/>
      <c r="L35" s="62"/>
      <c r="M35" s="62"/>
      <c r="N35" s="62"/>
      <c r="O35" s="62"/>
      <c r="P35" s="62"/>
    </row>
    <row r="36" spans="1:16" s="2" customFormat="1" ht="12" x14ac:dyDescent="0.2">
      <c r="A36" s="45"/>
      <c r="B36" s="95"/>
      <c r="C36" s="92" t="s">
        <v>260</v>
      </c>
      <c r="D36" s="21"/>
      <c r="E36" s="86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62"/>
    </row>
    <row r="37" spans="1:16" s="2" customFormat="1" ht="24" x14ac:dyDescent="0.2">
      <c r="A37" s="45">
        <v>22</v>
      </c>
      <c r="B37" s="1" t="s">
        <v>58</v>
      </c>
      <c r="C37" s="20" t="s">
        <v>46</v>
      </c>
      <c r="D37" s="21" t="s">
        <v>41</v>
      </c>
      <c r="E37" s="86">
        <f>E38/0.4*(0.1+0.25+0.4)</f>
        <v>1094.26125</v>
      </c>
      <c r="F37" s="43"/>
      <c r="G37" s="43"/>
      <c r="H37" s="43"/>
      <c r="I37" s="43"/>
      <c r="J37" s="62"/>
      <c r="K37" s="62"/>
      <c r="L37" s="62"/>
      <c r="M37" s="62"/>
      <c r="N37" s="62"/>
      <c r="O37" s="62"/>
      <c r="P37" s="62"/>
    </row>
    <row r="38" spans="1:16" s="2" customFormat="1" ht="24" x14ac:dyDescent="0.2">
      <c r="A38" s="45">
        <v>23</v>
      </c>
      <c r="B38" s="1" t="s">
        <v>58</v>
      </c>
      <c r="C38" s="20" t="s">
        <v>61</v>
      </c>
      <c r="D38" s="21" t="s">
        <v>41</v>
      </c>
      <c r="E38" s="86">
        <f>(E39+300*0.2)*0.4</f>
        <v>583.60599999999999</v>
      </c>
      <c r="F38" s="43"/>
      <c r="G38" s="43"/>
      <c r="H38" s="43"/>
      <c r="I38" s="43"/>
      <c r="J38" s="62"/>
      <c r="K38" s="62"/>
      <c r="L38" s="62"/>
      <c r="M38" s="62"/>
      <c r="N38" s="62"/>
      <c r="O38" s="62"/>
      <c r="P38" s="62"/>
    </row>
    <row r="39" spans="1:16" s="2" customFormat="1" ht="24" x14ac:dyDescent="0.2">
      <c r="A39" s="45">
        <v>24</v>
      </c>
      <c r="B39" s="1" t="s">
        <v>58</v>
      </c>
      <c r="C39" s="20" t="s">
        <v>62</v>
      </c>
      <c r="D39" s="21" t="s">
        <v>29</v>
      </c>
      <c r="E39" s="86">
        <f>E41+300*0.3</f>
        <v>1399.0149999999999</v>
      </c>
      <c r="F39" s="43"/>
      <c r="G39" s="43"/>
      <c r="H39" s="43"/>
      <c r="I39" s="43"/>
      <c r="J39" s="62"/>
      <c r="K39" s="62"/>
      <c r="L39" s="62"/>
      <c r="M39" s="62"/>
      <c r="N39" s="62"/>
      <c r="O39" s="62"/>
      <c r="P39" s="62"/>
    </row>
    <row r="40" spans="1:16" s="2" customFormat="1" ht="36" x14ac:dyDescent="0.2">
      <c r="A40" s="45">
        <v>25</v>
      </c>
      <c r="B40" s="1" t="s">
        <v>58</v>
      </c>
      <c r="C40" s="20" t="s">
        <v>261</v>
      </c>
      <c r="D40" s="21" t="s">
        <v>29</v>
      </c>
      <c r="E40" s="86">
        <f>E41</f>
        <v>1309.0149999999999</v>
      </c>
      <c r="F40" s="43"/>
      <c r="G40" s="43"/>
      <c r="H40" s="43"/>
      <c r="I40" s="43"/>
      <c r="J40" s="62"/>
      <c r="K40" s="62"/>
      <c r="L40" s="62"/>
      <c r="M40" s="62"/>
      <c r="N40" s="62"/>
      <c r="O40" s="62"/>
      <c r="P40" s="62"/>
    </row>
    <row r="41" spans="1:16" s="2" customFormat="1" ht="24" x14ac:dyDescent="0.2">
      <c r="A41" s="45">
        <v>26</v>
      </c>
      <c r="B41" s="1" t="s">
        <v>58</v>
      </c>
      <c r="C41" s="20" t="s">
        <v>63</v>
      </c>
      <c r="D41" s="21" t="s">
        <v>29</v>
      </c>
      <c r="E41" s="86">
        <f>E42+300*0.3</f>
        <v>1309.0149999999999</v>
      </c>
      <c r="F41" s="43"/>
      <c r="G41" s="43"/>
      <c r="H41" s="43"/>
      <c r="I41" s="43"/>
      <c r="J41" s="62"/>
      <c r="K41" s="62"/>
      <c r="L41" s="62"/>
      <c r="M41" s="62"/>
      <c r="N41" s="62"/>
      <c r="O41" s="62"/>
      <c r="P41" s="62"/>
    </row>
    <row r="42" spans="1:16" s="2" customFormat="1" ht="12" x14ac:dyDescent="0.2">
      <c r="A42" s="45">
        <v>27</v>
      </c>
      <c r="B42" s="1" t="s">
        <v>58</v>
      </c>
      <c r="C42" s="20" t="s">
        <v>47</v>
      </c>
      <c r="D42" s="21" t="s">
        <v>29</v>
      </c>
      <c r="E42" s="86">
        <f>E43</f>
        <v>1219.0149999999999</v>
      </c>
      <c r="F42" s="43"/>
      <c r="G42" s="43"/>
      <c r="H42" s="43"/>
      <c r="I42" s="43"/>
      <c r="J42" s="62"/>
      <c r="K42" s="62"/>
      <c r="L42" s="62"/>
      <c r="M42" s="62"/>
      <c r="N42" s="62"/>
      <c r="O42" s="62"/>
      <c r="P42" s="62"/>
    </row>
    <row r="43" spans="1:16" s="2" customFormat="1" ht="12" x14ac:dyDescent="0.2">
      <c r="A43" s="45">
        <v>28</v>
      </c>
      <c r="B43" s="1" t="s">
        <v>58</v>
      </c>
      <c r="C43" s="19" t="s">
        <v>48</v>
      </c>
      <c r="D43" s="21" t="s">
        <v>29</v>
      </c>
      <c r="E43" s="86">
        <f>E45*1.015</f>
        <v>1219.0149999999999</v>
      </c>
      <c r="F43" s="43"/>
      <c r="G43" s="43"/>
      <c r="H43" s="43"/>
      <c r="I43" s="43"/>
      <c r="J43" s="62"/>
      <c r="K43" s="62"/>
      <c r="L43" s="62"/>
      <c r="M43" s="62"/>
      <c r="N43" s="62"/>
      <c r="O43" s="62"/>
      <c r="P43" s="62"/>
    </row>
    <row r="44" spans="1:16" s="2" customFormat="1" ht="12" x14ac:dyDescent="0.2">
      <c r="A44" s="45">
        <v>29</v>
      </c>
      <c r="B44" s="1" t="s">
        <v>58</v>
      </c>
      <c r="C44" s="20" t="s">
        <v>49</v>
      </c>
      <c r="D44" s="21" t="s">
        <v>29</v>
      </c>
      <c r="E44" s="86">
        <f>E45</f>
        <v>1201</v>
      </c>
      <c r="F44" s="43"/>
      <c r="G44" s="43"/>
      <c r="H44" s="43"/>
      <c r="I44" s="43"/>
      <c r="J44" s="62"/>
      <c r="K44" s="62"/>
      <c r="L44" s="62"/>
      <c r="M44" s="62"/>
      <c r="N44" s="62"/>
      <c r="O44" s="62"/>
      <c r="P44" s="62"/>
    </row>
    <row r="45" spans="1:16" s="2" customFormat="1" ht="12" x14ac:dyDescent="0.2">
      <c r="A45" s="45">
        <v>30</v>
      </c>
      <c r="B45" s="1" t="s">
        <v>58</v>
      </c>
      <c r="C45" s="19" t="s">
        <v>50</v>
      </c>
      <c r="D45" s="21" t="s">
        <v>29</v>
      </c>
      <c r="E45" s="86">
        <v>1201</v>
      </c>
      <c r="F45" s="43"/>
      <c r="G45" s="43"/>
      <c r="H45" s="43"/>
      <c r="I45" s="43"/>
      <c r="J45" s="62"/>
      <c r="K45" s="62"/>
      <c r="L45" s="62"/>
      <c r="M45" s="62"/>
      <c r="N45" s="62"/>
      <c r="O45" s="62"/>
      <c r="P45" s="62"/>
    </row>
    <row r="46" spans="1:16" s="2" customFormat="1" ht="12" x14ac:dyDescent="0.2">
      <c r="A46" s="45"/>
      <c r="B46" s="95"/>
      <c r="C46" s="92" t="s">
        <v>64</v>
      </c>
      <c r="D46" s="21"/>
      <c r="E46" s="86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1:16" s="2" customFormat="1" ht="24" x14ac:dyDescent="0.2">
      <c r="A47" s="45">
        <v>31</v>
      </c>
      <c r="B47" s="1" t="s">
        <v>58</v>
      </c>
      <c r="C47" s="20" t="s">
        <v>46</v>
      </c>
      <c r="D47" s="21" t="s">
        <v>41</v>
      </c>
      <c r="E47" s="86">
        <f>E48/0.4*(0.1+0.25+0.3)</f>
        <v>1820.0983124999993</v>
      </c>
      <c r="F47" s="43"/>
      <c r="G47" s="43"/>
      <c r="H47" s="43"/>
      <c r="I47" s="43"/>
      <c r="J47" s="62"/>
      <c r="K47" s="62"/>
      <c r="L47" s="62"/>
      <c r="M47" s="62"/>
      <c r="N47" s="62"/>
      <c r="O47" s="62"/>
      <c r="P47" s="62"/>
    </row>
    <row r="48" spans="1:16" s="2" customFormat="1" ht="24" x14ac:dyDescent="0.2">
      <c r="A48" s="45">
        <v>32</v>
      </c>
      <c r="B48" s="1" t="s">
        <v>58</v>
      </c>
      <c r="C48" s="20" t="s">
        <v>65</v>
      </c>
      <c r="D48" s="21" t="s">
        <v>41</v>
      </c>
      <c r="E48" s="86">
        <f>(E49+900*0.2)*0.3</f>
        <v>1120.0604999999998</v>
      </c>
      <c r="F48" s="43"/>
      <c r="G48" s="43"/>
      <c r="H48" s="43"/>
      <c r="I48" s="43"/>
      <c r="J48" s="62"/>
      <c r="K48" s="62"/>
      <c r="L48" s="62"/>
      <c r="M48" s="62"/>
      <c r="N48" s="62"/>
      <c r="O48" s="62"/>
      <c r="P48" s="62"/>
    </row>
    <row r="49" spans="1:16" s="2" customFormat="1" ht="24" x14ac:dyDescent="0.2">
      <c r="A49" s="45">
        <v>33</v>
      </c>
      <c r="B49" s="1" t="s">
        <v>58</v>
      </c>
      <c r="C49" s="20" t="s">
        <v>62</v>
      </c>
      <c r="D49" s="21" t="s">
        <v>29</v>
      </c>
      <c r="E49" s="86">
        <f>E51+900*0.3</f>
        <v>3553.5349999999999</v>
      </c>
      <c r="F49" s="43"/>
      <c r="G49" s="43"/>
      <c r="H49" s="43"/>
      <c r="I49" s="43"/>
      <c r="J49" s="62"/>
      <c r="K49" s="62"/>
      <c r="L49" s="62"/>
      <c r="M49" s="62"/>
      <c r="N49" s="62"/>
      <c r="O49" s="62"/>
      <c r="P49" s="62"/>
    </row>
    <row r="50" spans="1:16" s="2" customFormat="1" ht="36" x14ac:dyDescent="0.2">
      <c r="A50" s="45">
        <v>34</v>
      </c>
      <c r="B50" s="1" t="s">
        <v>58</v>
      </c>
      <c r="C50" s="20" t="s">
        <v>261</v>
      </c>
      <c r="D50" s="21" t="s">
        <v>29</v>
      </c>
      <c r="E50" s="86">
        <f>E51</f>
        <v>3283.5349999999999</v>
      </c>
      <c r="F50" s="43"/>
      <c r="G50" s="43"/>
      <c r="H50" s="43"/>
      <c r="I50" s="43"/>
      <c r="J50" s="62"/>
      <c r="K50" s="62"/>
      <c r="L50" s="62"/>
      <c r="M50" s="62"/>
      <c r="N50" s="62"/>
      <c r="O50" s="62"/>
      <c r="P50" s="62"/>
    </row>
    <row r="51" spans="1:16" s="2" customFormat="1" ht="24" x14ac:dyDescent="0.2">
      <c r="A51" s="45">
        <v>35</v>
      </c>
      <c r="B51" s="1" t="s">
        <v>58</v>
      </c>
      <c r="C51" s="20" t="s">
        <v>63</v>
      </c>
      <c r="D51" s="21" t="s">
        <v>29</v>
      </c>
      <c r="E51" s="86">
        <f>E52+900*0.3</f>
        <v>3283.5349999999999</v>
      </c>
      <c r="F51" s="43"/>
      <c r="G51" s="43"/>
      <c r="H51" s="43"/>
      <c r="I51" s="43"/>
      <c r="J51" s="62"/>
      <c r="K51" s="62"/>
      <c r="L51" s="62"/>
      <c r="M51" s="62"/>
      <c r="N51" s="62"/>
      <c r="O51" s="62"/>
      <c r="P51" s="62"/>
    </row>
    <row r="52" spans="1:16" s="2" customFormat="1" ht="12" x14ac:dyDescent="0.2">
      <c r="A52" s="45">
        <v>36</v>
      </c>
      <c r="B52" s="1" t="s">
        <v>58</v>
      </c>
      <c r="C52" s="20" t="s">
        <v>47</v>
      </c>
      <c r="D52" s="21" t="s">
        <v>29</v>
      </c>
      <c r="E52" s="86">
        <f>E53</f>
        <v>3013.5349999999999</v>
      </c>
      <c r="F52" s="43"/>
      <c r="G52" s="43"/>
      <c r="H52" s="43"/>
      <c r="I52" s="43"/>
      <c r="J52" s="62"/>
      <c r="K52" s="62"/>
      <c r="L52" s="62"/>
      <c r="M52" s="62"/>
      <c r="N52" s="62"/>
      <c r="O52" s="62"/>
      <c r="P52" s="62"/>
    </row>
    <row r="53" spans="1:16" s="2" customFormat="1" ht="12" x14ac:dyDescent="0.2">
      <c r="A53" s="45">
        <v>37</v>
      </c>
      <c r="B53" s="1" t="s">
        <v>58</v>
      </c>
      <c r="C53" s="19" t="s">
        <v>48</v>
      </c>
      <c r="D53" s="21" t="s">
        <v>29</v>
      </c>
      <c r="E53" s="86">
        <f>E55*1.015</f>
        <v>3013.5349999999999</v>
      </c>
      <c r="F53" s="43"/>
      <c r="G53" s="43"/>
      <c r="H53" s="43"/>
      <c r="I53" s="43"/>
      <c r="J53" s="62"/>
      <c r="K53" s="62"/>
      <c r="L53" s="62"/>
      <c r="M53" s="62"/>
      <c r="N53" s="62"/>
      <c r="O53" s="62"/>
      <c r="P53" s="62"/>
    </row>
    <row r="54" spans="1:16" s="2" customFormat="1" ht="12" x14ac:dyDescent="0.2">
      <c r="A54" s="45">
        <v>38</v>
      </c>
      <c r="B54" s="1" t="s">
        <v>58</v>
      </c>
      <c r="C54" s="20" t="s">
        <v>49</v>
      </c>
      <c r="D54" s="21" t="s">
        <v>29</v>
      </c>
      <c r="E54" s="86">
        <f>E55</f>
        <v>2969</v>
      </c>
      <c r="F54" s="43"/>
      <c r="G54" s="43"/>
      <c r="H54" s="43"/>
      <c r="I54" s="43"/>
      <c r="J54" s="62"/>
      <c r="K54" s="62"/>
      <c r="L54" s="62"/>
      <c r="M54" s="62"/>
      <c r="N54" s="62"/>
      <c r="O54" s="62"/>
      <c r="P54" s="62"/>
    </row>
    <row r="55" spans="1:16" s="2" customFormat="1" ht="12" x14ac:dyDescent="0.2">
      <c r="A55" s="45">
        <v>39</v>
      </c>
      <c r="B55" s="1" t="s">
        <v>58</v>
      </c>
      <c r="C55" s="19" t="s">
        <v>50</v>
      </c>
      <c r="D55" s="21" t="s">
        <v>29</v>
      </c>
      <c r="E55" s="86">
        <v>2969</v>
      </c>
      <c r="F55" s="43"/>
      <c r="G55" s="43"/>
      <c r="H55" s="43"/>
      <c r="I55" s="43"/>
      <c r="J55" s="62"/>
      <c r="K55" s="62"/>
      <c r="L55" s="62"/>
      <c r="M55" s="62"/>
      <c r="N55" s="62"/>
      <c r="O55" s="62"/>
      <c r="P55" s="62"/>
    </row>
    <row r="56" spans="1:16" s="2" customFormat="1" ht="12" x14ac:dyDescent="0.2">
      <c r="A56" s="45"/>
      <c r="B56" s="1"/>
      <c r="C56" s="92" t="s">
        <v>51</v>
      </c>
      <c r="D56" s="21"/>
      <c r="E56" s="86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1:16" s="2" customFormat="1" ht="24" x14ac:dyDescent="0.2">
      <c r="A57" s="45">
        <v>40</v>
      </c>
      <c r="B57" s="1" t="s">
        <v>58</v>
      </c>
      <c r="C57" s="20" t="s">
        <v>46</v>
      </c>
      <c r="D57" s="21" t="s">
        <v>41</v>
      </c>
      <c r="E57" s="91">
        <f>E58/0.3*(0.08+0.05+0.2+0.3)</f>
        <v>209.80575000000002</v>
      </c>
      <c r="F57" s="43"/>
      <c r="G57" s="43"/>
      <c r="H57" s="43"/>
      <c r="I57" s="43"/>
      <c r="J57" s="62"/>
      <c r="K57" s="62"/>
      <c r="L57" s="62"/>
      <c r="M57" s="62"/>
      <c r="N57" s="62"/>
      <c r="O57" s="62"/>
      <c r="P57" s="62"/>
    </row>
    <row r="58" spans="1:16" s="2" customFormat="1" ht="24" x14ac:dyDescent="0.2">
      <c r="A58" s="45">
        <v>41</v>
      </c>
      <c r="B58" s="1" t="s">
        <v>58</v>
      </c>
      <c r="C58" s="20" t="s">
        <v>52</v>
      </c>
      <c r="D58" s="21" t="s">
        <v>41</v>
      </c>
      <c r="E58" s="86">
        <f>E59*0.3*1.1</f>
        <v>99.907500000000013</v>
      </c>
      <c r="F58" s="43"/>
      <c r="G58" s="43"/>
      <c r="H58" s="43"/>
      <c r="I58" s="43"/>
      <c r="J58" s="62"/>
      <c r="K58" s="62"/>
      <c r="L58" s="62"/>
      <c r="M58" s="62"/>
      <c r="N58" s="62"/>
      <c r="O58" s="62"/>
      <c r="P58" s="62"/>
    </row>
    <row r="59" spans="1:16" s="2" customFormat="1" ht="24" x14ac:dyDescent="0.2">
      <c r="A59" s="45">
        <v>42</v>
      </c>
      <c r="B59" s="1" t="s">
        <v>58</v>
      </c>
      <c r="C59" s="20" t="s">
        <v>66</v>
      </c>
      <c r="D59" s="21" t="s">
        <v>29</v>
      </c>
      <c r="E59" s="86">
        <f>E60+300/4*0.25</f>
        <v>302.75</v>
      </c>
      <c r="F59" s="43"/>
      <c r="G59" s="43"/>
      <c r="H59" s="43"/>
      <c r="I59" s="43"/>
      <c r="J59" s="62"/>
      <c r="K59" s="62"/>
      <c r="L59" s="62"/>
      <c r="M59" s="62"/>
      <c r="N59" s="62"/>
      <c r="O59" s="62"/>
      <c r="P59" s="62"/>
    </row>
    <row r="60" spans="1:16" s="2" customFormat="1" ht="12" x14ac:dyDescent="0.2">
      <c r="A60" s="45">
        <v>43</v>
      </c>
      <c r="B60" s="1" t="s">
        <v>58</v>
      </c>
      <c r="C60" s="19" t="s">
        <v>67</v>
      </c>
      <c r="D60" s="21" t="s">
        <v>29</v>
      </c>
      <c r="E60" s="86">
        <f>E61</f>
        <v>284</v>
      </c>
      <c r="F60" s="43"/>
      <c r="G60" s="43"/>
      <c r="H60" s="43"/>
      <c r="I60" s="43"/>
      <c r="J60" s="62"/>
      <c r="K60" s="62"/>
      <c r="L60" s="62"/>
      <c r="M60" s="62"/>
      <c r="N60" s="62"/>
      <c r="O60" s="62"/>
      <c r="P60" s="62"/>
    </row>
    <row r="61" spans="1:16" s="2" customFormat="1" ht="12" x14ac:dyDescent="0.2">
      <c r="A61" s="45">
        <v>44</v>
      </c>
      <c r="B61" s="1" t="s">
        <v>58</v>
      </c>
      <c r="C61" s="19" t="s">
        <v>255</v>
      </c>
      <c r="D61" s="21" t="s">
        <v>29</v>
      </c>
      <c r="E61" s="86">
        <v>284</v>
      </c>
      <c r="F61" s="43"/>
      <c r="G61" s="43"/>
      <c r="H61" s="43"/>
      <c r="I61" s="43"/>
      <c r="J61" s="62"/>
      <c r="K61" s="62"/>
      <c r="L61" s="62"/>
      <c r="M61" s="62"/>
      <c r="N61" s="62"/>
      <c r="O61" s="62"/>
      <c r="P61" s="62"/>
    </row>
    <row r="62" spans="1:16" s="2" customFormat="1" ht="12" x14ac:dyDescent="0.2">
      <c r="A62" s="45"/>
      <c r="B62" s="1"/>
      <c r="C62" s="90" t="s">
        <v>53</v>
      </c>
      <c r="D62" s="21"/>
      <c r="E62" s="86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1:16" s="2" customFormat="1" ht="12" x14ac:dyDescent="0.2">
      <c r="A63" s="45">
        <v>45</v>
      </c>
      <c r="B63" s="1" t="s">
        <v>58</v>
      </c>
      <c r="C63" s="19" t="s">
        <v>54</v>
      </c>
      <c r="D63" s="21" t="s">
        <v>27</v>
      </c>
      <c r="E63" s="86">
        <v>671</v>
      </c>
      <c r="F63" s="43"/>
      <c r="G63" s="43"/>
      <c r="H63" s="43"/>
      <c r="I63" s="43"/>
      <c r="J63" s="62"/>
      <c r="K63" s="62"/>
      <c r="L63" s="62"/>
      <c r="M63" s="62"/>
      <c r="N63" s="62"/>
      <c r="O63" s="62"/>
      <c r="P63" s="62"/>
    </row>
    <row r="64" spans="1:16" s="2" customFormat="1" ht="12" x14ac:dyDescent="0.2">
      <c r="A64" s="45">
        <v>46</v>
      </c>
      <c r="B64" s="1" t="s">
        <v>58</v>
      </c>
      <c r="C64" s="19" t="s">
        <v>55</v>
      </c>
      <c r="D64" s="21" t="s">
        <v>27</v>
      </c>
      <c r="E64" s="86">
        <v>249</v>
      </c>
      <c r="F64" s="43"/>
      <c r="G64" s="43"/>
      <c r="H64" s="43"/>
      <c r="I64" s="43"/>
      <c r="J64" s="62"/>
      <c r="K64" s="62"/>
      <c r="L64" s="62"/>
      <c r="M64" s="62"/>
      <c r="N64" s="62"/>
      <c r="O64" s="62"/>
      <c r="P64" s="62"/>
    </row>
    <row r="65" spans="1:16" s="2" customFormat="1" ht="12" x14ac:dyDescent="0.2">
      <c r="A65" s="45">
        <v>47</v>
      </c>
      <c r="B65" s="1" t="s">
        <v>58</v>
      </c>
      <c r="C65" s="19" t="s">
        <v>56</v>
      </c>
      <c r="D65" s="21" t="s">
        <v>27</v>
      </c>
      <c r="E65" s="86">
        <v>108</v>
      </c>
      <c r="F65" s="43"/>
      <c r="G65" s="43"/>
      <c r="H65" s="43"/>
      <c r="I65" s="43"/>
      <c r="J65" s="62"/>
      <c r="K65" s="62"/>
      <c r="L65" s="62"/>
      <c r="M65" s="62"/>
      <c r="N65" s="62"/>
      <c r="O65" s="62"/>
      <c r="P65" s="62"/>
    </row>
    <row r="66" spans="1:16" s="2" customFormat="1" ht="12" x14ac:dyDescent="0.2">
      <c r="A66" s="45">
        <v>48</v>
      </c>
      <c r="B66" s="1" t="s">
        <v>58</v>
      </c>
      <c r="C66" s="19" t="s">
        <v>30</v>
      </c>
      <c r="D66" s="21" t="s">
        <v>27</v>
      </c>
      <c r="E66" s="86">
        <v>803</v>
      </c>
      <c r="F66" s="43"/>
      <c r="G66" s="43"/>
      <c r="H66" s="43"/>
      <c r="I66" s="43"/>
      <c r="J66" s="62"/>
      <c r="K66" s="62"/>
      <c r="L66" s="62"/>
      <c r="M66" s="62"/>
      <c r="N66" s="62"/>
      <c r="O66" s="62"/>
      <c r="P66" s="62"/>
    </row>
    <row r="67" spans="1:16" s="3" customFormat="1" ht="12.75" customHeight="1" x14ac:dyDescent="0.2">
      <c r="A67" s="123"/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82"/>
      <c r="M67" s="82"/>
      <c r="N67" s="82"/>
      <c r="O67" s="82"/>
      <c r="P67" s="82"/>
    </row>
    <row r="68" spans="1:16" s="2" customFormat="1" ht="12" x14ac:dyDescent="0.2">
      <c r="A68" s="123" t="s">
        <v>21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</row>
    <row r="69" spans="1:16" s="2" customFormat="1" ht="12" x14ac:dyDescent="0.2">
      <c r="A69" s="21"/>
      <c r="B69" s="93"/>
      <c r="C69" s="94" t="s">
        <v>22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spans="1:16" s="2" customFormat="1" ht="12.75" customHeight="1" x14ac:dyDescent="0.2">
      <c r="A70" s="21">
        <v>49</v>
      </c>
      <c r="B70" s="1" t="s">
        <v>58</v>
      </c>
      <c r="C70" s="19">
        <v>201</v>
      </c>
      <c r="D70" s="21" t="s">
        <v>25</v>
      </c>
      <c r="E70" s="86">
        <v>7</v>
      </c>
      <c r="F70" s="43"/>
      <c r="G70" s="43"/>
      <c r="H70" s="43"/>
      <c r="I70" s="43"/>
      <c r="J70" s="62"/>
      <c r="K70" s="62"/>
      <c r="L70" s="62"/>
      <c r="M70" s="62"/>
      <c r="N70" s="62"/>
      <c r="O70" s="62"/>
      <c r="P70" s="62"/>
    </row>
    <row r="71" spans="1:16" s="2" customFormat="1" ht="12.75" customHeight="1" x14ac:dyDescent="0.2">
      <c r="A71" s="21">
        <v>50</v>
      </c>
      <c r="B71" s="1" t="s">
        <v>58</v>
      </c>
      <c r="C71" s="19">
        <v>206</v>
      </c>
      <c r="D71" s="21" t="s">
        <v>25</v>
      </c>
      <c r="E71" s="86">
        <v>6</v>
      </c>
      <c r="F71" s="43"/>
      <c r="G71" s="43"/>
      <c r="H71" s="43"/>
      <c r="I71" s="43"/>
      <c r="J71" s="62"/>
      <c r="K71" s="62"/>
      <c r="L71" s="62"/>
      <c r="M71" s="62"/>
      <c r="N71" s="62"/>
      <c r="O71" s="62"/>
      <c r="P71" s="62"/>
    </row>
    <row r="72" spans="1:16" s="2" customFormat="1" ht="12.75" customHeight="1" x14ac:dyDescent="0.2">
      <c r="A72" s="21">
        <v>51</v>
      </c>
      <c r="B72" s="1" t="s">
        <v>58</v>
      </c>
      <c r="C72" s="19">
        <v>207</v>
      </c>
      <c r="D72" s="21" t="s">
        <v>25</v>
      </c>
      <c r="E72" s="86">
        <v>4</v>
      </c>
      <c r="F72" s="43"/>
      <c r="G72" s="43"/>
      <c r="H72" s="43"/>
      <c r="I72" s="43"/>
      <c r="J72" s="62"/>
      <c r="K72" s="62"/>
      <c r="L72" s="62"/>
      <c r="M72" s="62"/>
      <c r="N72" s="62"/>
      <c r="O72" s="62"/>
      <c r="P72" s="62"/>
    </row>
    <row r="73" spans="1:16" s="2" customFormat="1" ht="12.75" customHeight="1" x14ac:dyDescent="0.2">
      <c r="A73" s="21">
        <v>52</v>
      </c>
      <c r="B73" s="1" t="s">
        <v>58</v>
      </c>
      <c r="C73" s="19">
        <v>301</v>
      </c>
      <c r="D73" s="21" t="s">
        <v>25</v>
      </c>
      <c r="E73" s="86">
        <v>1</v>
      </c>
      <c r="F73" s="43"/>
      <c r="G73" s="43"/>
      <c r="H73" s="43"/>
      <c r="I73" s="43"/>
      <c r="J73" s="62"/>
      <c r="K73" s="62"/>
      <c r="L73" s="62"/>
      <c r="M73" s="62"/>
      <c r="N73" s="62"/>
      <c r="O73" s="62"/>
      <c r="P73" s="62"/>
    </row>
    <row r="74" spans="1:16" s="2" customFormat="1" ht="12.75" customHeight="1" x14ac:dyDescent="0.2">
      <c r="A74" s="21">
        <v>53</v>
      </c>
      <c r="B74" s="1" t="s">
        <v>58</v>
      </c>
      <c r="C74" s="19">
        <v>302</v>
      </c>
      <c r="D74" s="21" t="s">
        <v>25</v>
      </c>
      <c r="E74" s="86">
        <v>1</v>
      </c>
      <c r="F74" s="43"/>
      <c r="G74" s="43"/>
      <c r="H74" s="43"/>
      <c r="I74" s="43"/>
      <c r="J74" s="62"/>
      <c r="K74" s="62"/>
      <c r="L74" s="62"/>
      <c r="M74" s="62"/>
      <c r="N74" s="62"/>
      <c r="O74" s="62"/>
      <c r="P74" s="62"/>
    </row>
    <row r="75" spans="1:16" s="2" customFormat="1" ht="12.75" customHeight="1" x14ac:dyDescent="0.2">
      <c r="A75" s="21">
        <v>54</v>
      </c>
      <c r="B75" s="1" t="s">
        <v>58</v>
      </c>
      <c r="C75" s="19">
        <v>306</v>
      </c>
      <c r="D75" s="21" t="s">
        <v>25</v>
      </c>
      <c r="E75" s="86">
        <v>2</v>
      </c>
      <c r="F75" s="43"/>
      <c r="G75" s="43"/>
      <c r="H75" s="43"/>
      <c r="I75" s="43"/>
      <c r="J75" s="62"/>
      <c r="K75" s="62"/>
      <c r="L75" s="62"/>
      <c r="M75" s="62"/>
      <c r="N75" s="62"/>
      <c r="O75" s="62"/>
      <c r="P75" s="62"/>
    </row>
    <row r="76" spans="1:16" s="2" customFormat="1" ht="12.75" customHeight="1" x14ac:dyDescent="0.2">
      <c r="A76" s="21">
        <v>55</v>
      </c>
      <c r="B76" s="1" t="s">
        <v>58</v>
      </c>
      <c r="C76" s="19">
        <v>326</v>
      </c>
      <c r="D76" s="21" t="s">
        <v>25</v>
      </c>
      <c r="E76" s="86">
        <v>10</v>
      </c>
      <c r="F76" s="43"/>
      <c r="G76" s="43"/>
      <c r="H76" s="43"/>
      <c r="I76" s="43"/>
      <c r="J76" s="62"/>
      <c r="K76" s="62"/>
      <c r="L76" s="62"/>
      <c r="M76" s="62"/>
      <c r="N76" s="62"/>
      <c r="O76" s="62"/>
      <c r="P76" s="62"/>
    </row>
    <row r="77" spans="1:16" s="2" customFormat="1" ht="12.75" customHeight="1" x14ac:dyDescent="0.2">
      <c r="A77" s="21">
        <v>56</v>
      </c>
      <c r="B77" s="1" t="s">
        <v>58</v>
      </c>
      <c r="C77" s="19">
        <v>501</v>
      </c>
      <c r="D77" s="21" t="s">
        <v>25</v>
      </c>
      <c r="E77" s="86">
        <v>2</v>
      </c>
      <c r="F77" s="43"/>
      <c r="G77" s="43"/>
      <c r="H77" s="43"/>
      <c r="I77" s="43"/>
      <c r="J77" s="62"/>
      <c r="K77" s="62"/>
      <c r="L77" s="62"/>
      <c r="M77" s="62"/>
      <c r="N77" s="62"/>
      <c r="O77" s="62"/>
      <c r="P77" s="62"/>
    </row>
    <row r="78" spans="1:16" s="2" customFormat="1" ht="12.75" customHeight="1" x14ac:dyDescent="0.2">
      <c r="A78" s="21">
        <v>57</v>
      </c>
      <c r="B78" s="1" t="s">
        <v>58</v>
      </c>
      <c r="C78" s="19">
        <v>504</v>
      </c>
      <c r="D78" s="21" t="s">
        <v>25</v>
      </c>
      <c r="E78" s="86">
        <v>1</v>
      </c>
      <c r="F78" s="43"/>
      <c r="G78" s="43"/>
      <c r="H78" s="43"/>
      <c r="I78" s="43"/>
      <c r="J78" s="62"/>
      <c r="K78" s="62"/>
      <c r="L78" s="62"/>
      <c r="M78" s="62"/>
      <c r="N78" s="62"/>
      <c r="O78" s="62"/>
      <c r="P78" s="62"/>
    </row>
    <row r="79" spans="1:16" s="2" customFormat="1" ht="12" x14ac:dyDescent="0.2">
      <c r="A79" s="21">
        <v>58</v>
      </c>
      <c r="B79" s="1" t="s">
        <v>58</v>
      </c>
      <c r="C79" s="49" t="s">
        <v>31</v>
      </c>
      <c r="D79" s="21" t="s">
        <v>25</v>
      </c>
      <c r="E79" s="70">
        <v>25</v>
      </c>
      <c r="F79" s="43"/>
      <c r="G79" s="43"/>
      <c r="H79" s="43"/>
      <c r="I79" s="43"/>
      <c r="J79" s="62"/>
      <c r="K79" s="62"/>
      <c r="L79" s="62"/>
      <c r="M79" s="62"/>
      <c r="N79" s="62"/>
      <c r="O79" s="62"/>
      <c r="P79" s="62"/>
    </row>
    <row r="80" spans="1:16" s="2" customFormat="1" ht="12" x14ac:dyDescent="0.2">
      <c r="A80" s="21"/>
      <c r="B80" s="45"/>
      <c r="C80" s="92" t="s">
        <v>57</v>
      </c>
      <c r="D80" s="21"/>
      <c r="E80" s="86"/>
      <c r="F80" s="43"/>
      <c r="G80" s="43"/>
      <c r="H80" s="43"/>
      <c r="I80" s="43"/>
      <c r="J80" s="62"/>
      <c r="K80" s="62"/>
      <c r="L80" s="62"/>
      <c r="M80" s="62"/>
      <c r="N80" s="62"/>
      <c r="O80" s="62"/>
      <c r="P80" s="62"/>
    </row>
    <row r="81" spans="1:16" s="2" customFormat="1" ht="12" x14ac:dyDescent="0.2">
      <c r="A81" s="21">
        <v>59</v>
      </c>
      <c r="B81" s="1" t="s">
        <v>58</v>
      </c>
      <c r="C81" s="19">
        <v>920</v>
      </c>
      <c r="D81" s="21" t="s">
        <v>27</v>
      </c>
      <c r="E81" s="86">
        <v>60</v>
      </c>
      <c r="F81" s="43"/>
      <c r="G81" s="43"/>
      <c r="H81" s="43"/>
      <c r="I81" s="43"/>
      <c r="J81" s="62"/>
      <c r="K81" s="62"/>
      <c r="L81" s="62"/>
      <c r="M81" s="62"/>
      <c r="N81" s="62"/>
      <c r="O81" s="62"/>
      <c r="P81" s="62"/>
    </row>
    <row r="82" spans="1:16" s="2" customFormat="1" ht="12" x14ac:dyDescent="0.2">
      <c r="A82" s="21">
        <v>60</v>
      </c>
      <c r="B82" s="1" t="s">
        <v>58</v>
      </c>
      <c r="C82" s="19">
        <v>922</v>
      </c>
      <c r="D82" s="21" t="s">
        <v>27</v>
      </c>
      <c r="E82" s="86">
        <v>55</v>
      </c>
      <c r="F82" s="43"/>
      <c r="G82" s="43"/>
      <c r="H82" s="43"/>
      <c r="I82" s="43"/>
      <c r="J82" s="62"/>
      <c r="K82" s="62"/>
      <c r="L82" s="62"/>
      <c r="M82" s="62"/>
      <c r="N82" s="62"/>
      <c r="O82" s="62"/>
      <c r="P82" s="62"/>
    </row>
    <row r="83" spans="1:16" s="2" customFormat="1" ht="12" x14ac:dyDescent="0.2">
      <c r="A83" s="21">
        <v>61</v>
      </c>
      <c r="B83" s="1" t="s">
        <v>58</v>
      </c>
      <c r="C83" s="19">
        <v>923</v>
      </c>
      <c r="D83" s="21" t="s">
        <v>27</v>
      </c>
      <c r="E83" s="86">
        <f>200+34+35+77</f>
        <v>346</v>
      </c>
      <c r="F83" s="43"/>
      <c r="G83" s="43"/>
      <c r="H83" s="43"/>
      <c r="I83" s="43"/>
      <c r="J83" s="62"/>
      <c r="K83" s="62"/>
      <c r="L83" s="62"/>
      <c r="M83" s="62"/>
      <c r="N83" s="62"/>
      <c r="O83" s="62"/>
      <c r="P83" s="62"/>
    </row>
    <row r="84" spans="1:16" s="2" customFormat="1" ht="12" x14ac:dyDescent="0.2">
      <c r="A84" s="21">
        <v>62</v>
      </c>
      <c r="B84" s="1" t="s">
        <v>58</v>
      </c>
      <c r="C84" s="19">
        <v>929</v>
      </c>
      <c r="D84" s="21" t="s">
        <v>29</v>
      </c>
      <c r="E84" s="86">
        <f>18*0.4</f>
        <v>7.2</v>
      </c>
      <c r="F84" s="43"/>
      <c r="G84" s="43"/>
      <c r="H84" s="43"/>
      <c r="I84" s="43"/>
      <c r="J84" s="62"/>
      <c r="K84" s="62"/>
      <c r="L84" s="62"/>
      <c r="M84" s="62"/>
      <c r="N84" s="62"/>
      <c r="O84" s="62"/>
      <c r="P84" s="62"/>
    </row>
    <row r="85" spans="1:16" s="2" customFormat="1" ht="12" x14ac:dyDescent="0.2">
      <c r="A85" s="99">
        <v>63</v>
      </c>
      <c r="B85" s="100" t="s">
        <v>58</v>
      </c>
      <c r="C85" s="101">
        <v>930</v>
      </c>
      <c r="D85" s="99" t="s">
        <v>29</v>
      </c>
      <c r="E85" s="102">
        <v>3.4</v>
      </c>
      <c r="F85" s="103"/>
      <c r="G85" s="103"/>
      <c r="H85" s="103"/>
      <c r="I85" s="103"/>
      <c r="J85" s="104"/>
      <c r="K85" s="104"/>
      <c r="L85" s="104"/>
      <c r="M85" s="104"/>
      <c r="N85" s="104"/>
      <c r="O85" s="104"/>
      <c r="P85" s="104"/>
    </row>
    <row r="86" spans="1:16" s="3" customFormat="1" ht="12.75" customHeight="1" x14ac:dyDescent="0.2">
      <c r="A86" s="130"/>
      <c r="B86" s="130"/>
      <c r="C86" s="131"/>
      <c r="D86" s="131"/>
      <c r="E86" s="131"/>
      <c r="F86" s="131"/>
      <c r="G86" s="131"/>
      <c r="H86" s="131"/>
      <c r="I86" s="131"/>
      <c r="J86" s="131"/>
      <c r="K86" s="131"/>
      <c r="L86" s="107"/>
      <c r="M86" s="107"/>
      <c r="N86" s="107"/>
      <c r="O86" s="107"/>
      <c r="P86" s="107"/>
    </row>
    <row r="87" spans="1:16" s="9" customFormat="1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05"/>
      <c r="M87" s="105"/>
      <c r="N87" s="105"/>
      <c r="O87" s="105"/>
      <c r="P87" s="105"/>
    </row>
    <row r="88" spans="1:16" s="9" customFormat="1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06"/>
      <c r="M88" s="105"/>
      <c r="N88" s="105"/>
      <c r="O88" s="105"/>
      <c r="P88" s="105"/>
    </row>
    <row r="89" spans="1:16" s="9" customFormat="1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05"/>
      <c r="N89" s="105"/>
      <c r="O89" s="105"/>
      <c r="P89" s="105"/>
    </row>
    <row r="90" spans="1:16" ht="12" customHeight="1" x14ac:dyDescent="0.2">
      <c r="A90" s="1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s="2" customFormat="1" ht="11.25" x14ac:dyDescent="0.2">
      <c r="A91" s="10"/>
      <c r="B91" s="11"/>
      <c r="D91" s="125"/>
      <c r="E91" s="125"/>
      <c r="F91" s="125"/>
      <c r="G91" s="125"/>
      <c r="H91" s="125"/>
      <c r="I91" s="125"/>
      <c r="J91" s="125"/>
      <c r="K91" s="125"/>
      <c r="L91" s="125"/>
      <c r="M91" s="12"/>
      <c r="N91" s="127"/>
      <c r="O91" s="127"/>
      <c r="P91" s="127"/>
    </row>
    <row r="92" spans="1:16" s="2" customFormat="1" ht="11.25" x14ac:dyDescent="0.2">
      <c r="A92" s="10"/>
      <c r="B92" s="11"/>
      <c r="D92" s="125"/>
      <c r="E92" s="125"/>
      <c r="F92" s="125"/>
      <c r="G92" s="125"/>
      <c r="H92" s="125"/>
      <c r="I92" s="125"/>
      <c r="J92" s="125"/>
      <c r="K92" s="125"/>
      <c r="L92" s="125"/>
      <c r="M92" s="12"/>
      <c r="N92" s="125"/>
      <c r="O92" s="125"/>
      <c r="P92" s="125"/>
    </row>
    <row r="93" spans="1:16" s="2" customFormat="1" ht="11.25" x14ac:dyDescent="0.2">
      <c r="A93" s="10"/>
      <c r="B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s="2" customFormat="1" ht="11.25" x14ac:dyDescent="0.2">
      <c r="A94" s="10"/>
      <c r="B94" s="11"/>
      <c r="D94" s="125"/>
      <c r="E94" s="125"/>
      <c r="F94" s="125"/>
      <c r="G94" s="125"/>
      <c r="H94" s="125"/>
      <c r="I94" s="125"/>
      <c r="J94" s="125"/>
      <c r="K94" s="125"/>
      <c r="L94" s="125"/>
      <c r="M94" s="12"/>
      <c r="N94" s="127"/>
      <c r="O94" s="127"/>
      <c r="P94" s="127"/>
    </row>
    <row r="95" spans="1:16" s="2" customFormat="1" ht="11.25" x14ac:dyDescent="0.2">
      <c r="A95" s="10"/>
      <c r="B95" s="11"/>
      <c r="D95" s="125"/>
      <c r="E95" s="125"/>
      <c r="F95" s="125"/>
      <c r="G95" s="125"/>
      <c r="H95" s="125"/>
      <c r="I95" s="125"/>
      <c r="J95" s="125"/>
      <c r="K95" s="125"/>
      <c r="L95" s="125"/>
      <c r="M95" s="12"/>
      <c r="N95" s="125"/>
      <c r="O95" s="125"/>
      <c r="P95" s="125"/>
    </row>
    <row r="96" spans="1:16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2:16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2:16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2:16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2:16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2:16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2:16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2:16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2:16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2:16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2:16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2:16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2:16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2:16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2:16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2:16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2:16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2:16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2:16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</sheetData>
  <mergeCells count="39">
    <mergeCell ref="A22:B22"/>
    <mergeCell ref="L4:P4"/>
    <mergeCell ref="A7:P7"/>
    <mergeCell ref="A4:A5"/>
    <mergeCell ref="F4:K4"/>
    <mergeCell ref="A1:P1"/>
    <mergeCell ref="A2:P2"/>
    <mergeCell ref="B4:B5"/>
    <mergeCell ref="G95:L95"/>
    <mergeCell ref="O3:P3"/>
    <mergeCell ref="A6:P6"/>
    <mergeCell ref="A86:B86"/>
    <mergeCell ref="C86:K86"/>
    <mergeCell ref="A27:P27"/>
    <mergeCell ref="A67:B67"/>
    <mergeCell ref="A17:P17"/>
    <mergeCell ref="C26:K26"/>
    <mergeCell ref="C22:K22"/>
    <mergeCell ref="C16:K16"/>
    <mergeCell ref="C4:C5"/>
    <mergeCell ref="A26:B26"/>
    <mergeCell ref="A23:P23"/>
    <mergeCell ref="A16:B16"/>
    <mergeCell ref="A68:P68"/>
    <mergeCell ref="C67:K67"/>
    <mergeCell ref="N92:P92"/>
    <mergeCell ref="N95:P95"/>
    <mergeCell ref="A89:L89"/>
    <mergeCell ref="D92:F92"/>
    <mergeCell ref="G91:L91"/>
    <mergeCell ref="N91:P91"/>
    <mergeCell ref="A87:K87"/>
    <mergeCell ref="G94:L94"/>
    <mergeCell ref="D94:F94"/>
    <mergeCell ref="N94:P94"/>
    <mergeCell ref="D91:F91"/>
    <mergeCell ref="G92:L92"/>
    <mergeCell ref="A88:K88"/>
    <mergeCell ref="D95:F95"/>
  </mergeCells>
  <phoneticPr fontId="14" type="noConversion"/>
  <printOptions horizontalCentered="1"/>
  <pageMargins left="0" right="0" top="0.82" bottom="0.44" header="0.75" footer="0.4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view="pageLayout" topLeftCell="A149" zoomScale="115" zoomScaleNormal="100" zoomScalePageLayoutView="115" workbookViewId="0">
      <selection activeCell="D162" sqref="D162"/>
    </sheetView>
  </sheetViews>
  <sheetFormatPr defaultRowHeight="12.75" x14ac:dyDescent="0.2"/>
  <cols>
    <col min="1" max="1" width="4" style="30" customWidth="1"/>
    <col min="2" max="2" width="7" style="31" customWidth="1"/>
    <col min="3" max="3" width="5.28515625" style="31" bestFit="1" customWidth="1"/>
    <col min="4" max="4" width="39.85546875" style="32" customWidth="1"/>
    <col min="5" max="5" width="6.140625" style="33" customWidth="1"/>
    <col min="6" max="6" width="7.5703125" style="33" customWidth="1"/>
    <col min="7" max="7" width="5.5703125" style="33" customWidth="1"/>
    <col min="8" max="8" width="4.85546875" style="33" customWidth="1"/>
    <col min="9" max="9" width="7.140625" style="33" customWidth="1"/>
    <col min="10" max="10" width="6.7109375" style="33" customWidth="1"/>
    <col min="11" max="11" width="7" style="33" bestFit="1" customWidth="1"/>
    <col min="12" max="12" width="9" style="33" customWidth="1"/>
    <col min="13" max="13" width="8" style="33" bestFit="1" customWidth="1"/>
    <col min="14" max="15" width="8.5703125" style="33" customWidth="1"/>
    <col min="16" max="16" width="8.85546875" style="33" customWidth="1"/>
    <col min="17" max="17" width="8.7109375" style="33" customWidth="1"/>
    <col min="18" max="16384" width="9.140625" style="27"/>
  </cols>
  <sheetData>
    <row r="1" spans="1:17" s="22" customFormat="1" ht="13.5" customHeight="1" x14ac:dyDescent="0.25">
      <c r="A1" s="163" t="s">
        <v>262</v>
      </c>
      <c r="B1" s="163"/>
      <c r="C1" s="163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 s="22" customFormat="1" ht="13.5" customHeight="1" x14ac:dyDescent="0.2">
      <c r="A2" s="137" t="s">
        <v>68</v>
      </c>
      <c r="B2" s="137"/>
      <c r="C2" s="137"/>
      <c r="D2" s="138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s="22" customFormat="1" ht="13.5" customHeight="1" x14ac:dyDescent="0.2">
      <c r="A3" s="23"/>
      <c r="B3" s="24"/>
      <c r="C3" s="24"/>
      <c r="D3" s="23"/>
      <c r="E3" s="25"/>
      <c r="F3" s="26"/>
      <c r="G3" s="26"/>
      <c r="H3" s="26"/>
      <c r="I3" s="26"/>
      <c r="J3" s="26"/>
      <c r="K3" s="26"/>
      <c r="L3" s="26"/>
      <c r="M3" s="26"/>
      <c r="N3" s="108"/>
      <c r="O3" s="108"/>
      <c r="P3" s="157"/>
      <c r="Q3" s="157"/>
    </row>
    <row r="4" spans="1:17" ht="13.5" customHeight="1" x14ac:dyDescent="0.2">
      <c r="A4" s="158" t="s">
        <v>0</v>
      </c>
      <c r="B4" s="159" t="s">
        <v>1</v>
      </c>
      <c r="C4" s="54"/>
      <c r="D4" s="161" t="s">
        <v>2</v>
      </c>
      <c r="E4" s="54"/>
      <c r="F4" s="54"/>
      <c r="G4" s="162" t="s">
        <v>5</v>
      </c>
      <c r="H4" s="162"/>
      <c r="I4" s="162"/>
      <c r="J4" s="162"/>
      <c r="K4" s="162"/>
      <c r="L4" s="162"/>
      <c r="M4" s="156" t="s">
        <v>6</v>
      </c>
      <c r="N4" s="156"/>
      <c r="O4" s="156"/>
      <c r="P4" s="156"/>
      <c r="Q4" s="156"/>
    </row>
    <row r="5" spans="1:17" ht="92.25" customHeight="1" x14ac:dyDescent="0.2">
      <c r="A5" s="158"/>
      <c r="B5" s="160"/>
      <c r="C5" s="54" t="s">
        <v>32</v>
      </c>
      <c r="D5" s="161"/>
      <c r="E5" s="54" t="s">
        <v>3</v>
      </c>
      <c r="F5" s="54" t="s">
        <v>4</v>
      </c>
      <c r="G5" s="54" t="s">
        <v>7</v>
      </c>
      <c r="H5" s="54" t="s">
        <v>8</v>
      </c>
      <c r="I5" s="54" t="s">
        <v>9</v>
      </c>
      <c r="J5" s="54" t="s">
        <v>10</v>
      </c>
      <c r="K5" s="54" t="s">
        <v>11</v>
      </c>
      <c r="L5" s="54" t="s">
        <v>12</v>
      </c>
      <c r="M5" s="54" t="s">
        <v>13</v>
      </c>
      <c r="N5" s="54" t="s">
        <v>9</v>
      </c>
      <c r="O5" s="54" t="s">
        <v>14</v>
      </c>
      <c r="P5" s="54" t="s">
        <v>11</v>
      </c>
      <c r="Q5" s="54" t="s">
        <v>15</v>
      </c>
    </row>
    <row r="6" spans="1:17" s="22" customFormat="1" ht="12.75" customHeight="1" x14ac:dyDescent="0.2">
      <c r="A6" s="150" t="s">
        <v>170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1:17" s="22" customFormat="1" ht="72" x14ac:dyDescent="0.2">
      <c r="A7" s="38">
        <v>1</v>
      </c>
      <c r="B7" s="39"/>
      <c r="C7" s="39"/>
      <c r="D7" s="42" t="s">
        <v>118</v>
      </c>
      <c r="E7" s="21" t="s">
        <v>27</v>
      </c>
      <c r="F7" s="62">
        <v>299.89999999999998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s="22" customFormat="1" ht="36" x14ac:dyDescent="0.2">
      <c r="A8" s="38">
        <v>2</v>
      </c>
      <c r="B8" s="39"/>
      <c r="C8" s="39"/>
      <c r="D8" s="44" t="s">
        <v>100</v>
      </c>
      <c r="E8" s="45" t="s">
        <v>27</v>
      </c>
      <c r="F8" s="62">
        <f>F7</f>
        <v>299.89999999999998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s="22" customFormat="1" ht="24" x14ac:dyDescent="0.2">
      <c r="A9" s="38">
        <v>3</v>
      </c>
      <c r="B9" s="39"/>
      <c r="C9" s="39"/>
      <c r="D9" s="47" t="s">
        <v>71</v>
      </c>
      <c r="E9" s="21" t="s">
        <v>155</v>
      </c>
      <c r="F9" s="62">
        <v>344.9</v>
      </c>
      <c r="G9" s="48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s="22" customFormat="1" ht="72" x14ac:dyDescent="0.2">
      <c r="A10" s="38">
        <v>4</v>
      </c>
      <c r="B10" s="39"/>
      <c r="C10" s="39"/>
      <c r="D10" s="42" t="s">
        <v>69</v>
      </c>
      <c r="E10" s="21" t="s">
        <v>27</v>
      </c>
      <c r="F10" s="62">
        <v>130.80000000000001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s="22" customFormat="1" ht="36" x14ac:dyDescent="0.2">
      <c r="A11" s="38">
        <v>5</v>
      </c>
      <c r="B11" s="39"/>
      <c r="C11" s="39"/>
      <c r="D11" s="44" t="s">
        <v>70</v>
      </c>
      <c r="E11" s="45" t="s">
        <v>27</v>
      </c>
      <c r="F11" s="63">
        <f>F10</f>
        <v>130.80000000000001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s="22" customFormat="1" ht="24" x14ac:dyDescent="0.2">
      <c r="A12" s="38">
        <v>6</v>
      </c>
      <c r="B12" s="39"/>
      <c r="C12" s="39"/>
      <c r="D12" s="47" t="s">
        <v>71</v>
      </c>
      <c r="E12" s="21" t="s">
        <v>155</v>
      </c>
      <c r="F12" s="62">
        <v>141.30000000000001</v>
      </c>
      <c r="G12" s="48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7" s="22" customFormat="1" ht="48" x14ac:dyDescent="0.2">
      <c r="A13" s="38">
        <v>7</v>
      </c>
      <c r="B13" s="39"/>
      <c r="C13" s="39"/>
      <c r="D13" s="42" t="s">
        <v>119</v>
      </c>
      <c r="E13" s="45" t="s">
        <v>27</v>
      </c>
      <c r="F13" s="63">
        <v>14.8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s="22" customFormat="1" ht="36" x14ac:dyDescent="0.2">
      <c r="A14" s="38">
        <v>8</v>
      </c>
      <c r="B14" s="39"/>
      <c r="C14" s="39"/>
      <c r="D14" s="44" t="s">
        <v>101</v>
      </c>
      <c r="E14" s="45" t="s">
        <v>27</v>
      </c>
      <c r="F14" s="63">
        <f>F13</f>
        <v>14.8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 s="22" customFormat="1" ht="12" x14ac:dyDescent="0.2">
      <c r="A15" s="38">
        <v>9</v>
      </c>
      <c r="B15" s="39"/>
      <c r="C15" s="39"/>
      <c r="D15" s="44" t="s">
        <v>102</v>
      </c>
      <c r="E15" s="45" t="s">
        <v>27</v>
      </c>
      <c r="F15" s="63">
        <f>F14</f>
        <v>14.8</v>
      </c>
      <c r="G15" s="43"/>
      <c r="H15" s="43"/>
      <c r="I15" s="43"/>
      <c r="J15" s="37"/>
      <c r="K15" s="43"/>
      <c r="L15" s="43"/>
      <c r="M15" s="43"/>
      <c r="N15" s="43"/>
      <c r="O15" s="43"/>
      <c r="P15" s="43"/>
      <c r="Q15" s="43"/>
    </row>
    <row r="16" spans="1:17" s="22" customFormat="1" ht="24" x14ac:dyDescent="0.2">
      <c r="A16" s="38">
        <v>10</v>
      </c>
      <c r="B16" s="39"/>
      <c r="C16" s="39"/>
      <c r="D16" s="44" t="s">
        <v>103</v>
      </c>
      <c r="E16" s="45" t="s">
        <v>76</v>
      </c>
      <c r="F16" s="63">
        <v>8</v>
      </c>
      <c r="G16" s="43"/>
      <c r="H16" s="43"/>
      <c r="I16" s="43"/>
      <c r="J16" s="37"/>
      <c r="K16" s="43"/>
      <c r="L16" s="43"/>
      <c r="M16" s="43"/>
      <c r="N16" s="43"/>
      <c r="O16" s="43"/>
      <c r="P16" s="43"/>
      <c r="Q16" s="43"/>
    </row>
    <row r="17" spans="1:17" s="22" customFormat="1" ht="72" x14ac:dyDescent="0.2">
      <c r="A17" s="38">
        <v>11</v>
      </c>
      <c r="B17" s="39"/>
      <c r="C17" s="39"/>
      <c r="D17" s="42" t="s">
        <v>73</v>
      </c>
      <c r="E17" s="21" t="s">
        <v>27</v>
      </c>
      <c r="F17" s="62">
        <f>83.9-1.6</f>
        <v>82.300000000000011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17" s="22" customFormat="1" ht="36" x14ac:dyDescent="0.2">
      <c r="A18" s="38">
        <v>12</v>
      </c>
      <c r="B18" s="39"/>
      <c r="C18" s="39"/>
      <c r="D18" s="44" t="s">
        <v>74</v>
      </c>
      <c r="E18" s="45" t="s">
        <v>27</v>
      </c>
      <c r="F18" s="62">
        <f>F17</f>
        <v>82.300000000000011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7" s="22" customFormat="1" ht="24" x14ac:dyDescent="0.2">
      <c r="A19" s="38">
        <v>13</v>
      </c>
      <c r="B19" s="39"/>
      <c r="C19" s="39"/>
      <c r="D19" s="47" t="s">
        <v>71</v>
      </c>
      <c r="E19" s="21" t="s">
        <v>155</v>
      </c>
      <c r="F19" s="62">
        <v>78.2</v>
      </c>
      <c r="G19" s="48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1:17" s="22" customFormat="1" ht="48" x14ac:dyDescent="0.2">
      <c r="A20" s="38">
        <v>14</v>
      </c>
      <c r="B20" s="39"/>
      <c r="C20" s="39"/>
      <c r="D20" s="42" t="s">
        <v>75</v>
      </c>
      <c r="E20" s="21" t="s">
        <v>76</v>
      </c>
      <c r="F20" s="62">
        <v>1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1:17" s="22" customFormat="1" ht="36" x14ac:dyDescent="0.2">
      <c r="A21" s="38">
        <v>15</v>
      </c>
      <c r="B21" s="39"/>
      <c r="C21" s="39"/>
      <c r="D21" s="44" t="s">
        <v>77</v>
      </c>
      <c r="E21" s="45" t="s">
        <v>76</v>
      </c>
      <c r="F21" s="63">
        <f>F20</f>
        <v>1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 s="22" customFormat="1" ht="24" x14ac:dyDescent="0.2">
      <c r="A22" s="38">
        <v>16</v>
      </c>
      <c r="B22" s="39"/>
      <c r="C22" s="39"/>
      <c r="D22" s="44" t="s">
        <v>78</v>
      </c>
      <c r="E22" s="45" t="s">
        <v>155</v>
      </c>
      <c r="F22" s="63">
        <v>0.35</v>
      </c>
      <c r="G22" s="46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s="22" customFormat="1" ht="24" x14ac:dyDescent="0.2">
      <c r="A23" s="38">
        <v>17</v>
      </c>
      <c r="B23" s="39"/>
      <c r="C23" s="39"/>
      <c r="D23" s="44" t="s">
        <v>79</v>
      </c>
      <c r="E23" s="45" t="s">
        <v>155</v>
      </c>
      <c r="F23" s="63">
        <v>0.1</v>
      </c>
      <c r="G23" s="48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7" s="22" customFormat="1" ht="48" x14ac:dyDescent="0.2">
      <c r="A24" s="38">
        <v>18</v>
      </c>
      <c r="B24" s="39"/>
      <c r="C24" s="39"/>
      <c r="D24" s="42" t="s">
        <v>80</v>
      </c>
      <c r="E24" s="21" t="s">
        <v>76</v>
      </c>
      <c r="F24" s="64">
        <v>5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 s="22" customFormat="1" ht="48" x14ac:dyDescent="0.2">
      <c r="A25" s="38">
        <v>19</v>
      </c>
      <c r="B25" s="39"/>
      <c r="C25" s="39"/>
      <c r="D25" s="44" t="s">
        <v>80</v>
      </c>
      <c r="E25" s="45" t="s">
        <v>76</v>
      </c>
      <c r="F25" s="63">
        <f>F24</f>
        <v>5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7" s="22" customFormat="1" ht="24" x14ac:dyDescent="0.2">
      <c r="A26" s="38">
        <v>20</v>
      </c>
      <c r="B26" s="39"/>
      <c r="C26" s="39"/>
      <c r="D26" s="44" t="s">
        <v>78</v>
      </c>
      <c r="E26" s="45" t="s">
        <v>155</v>
      </c>
      <c r="F26" s="63">
        <v>1.75</v>
      </c>
      <c r="G26" s="46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s="22" customFormat="1" ht="24" x14ac:dyDescent="0.2">
      <c r="A27" s="38">
        <v>21</v>
      </c>
      <c r="B27" s="39"/>
      <c r="C27" s="39"/>
      <c r="D27" s="44" t="s">
        <v>79</v>
      </c>
      <c r="E27" s="45" t="s">
        <v>155</v>
      </c>
      <c r="F27" s="63">
        <v>0.5</v>
      </c>
      <c r="G27" s="48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s="22" customFormat="1" ht="48" x14ac:dyDescent="0.2">
      <c r="A28" s="38">
        <v>22</v>
      </c>
      <c r="B28" s="39"/>
      <c r="C28" s="39"/>
      <c r="D28" s="42" t="s">
        <v>120</v>
      </c>
      <c r="E28" s="21" t="s">
        <v>76</v>
      </c>
      <c r="F28" s="64">
        <v>4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s="22" customFormat="1" ht="48" x14ac:dyDescent="0.2">
      <c r="A29" s="38">
        <v>23</v>
      </c>
      <c r="B29" s="39"/>
      <c r="C29" s="39"/>
      <c r="D29" s="44" t="s">
        <v>104</v>
      </c>
      <c r="E29" s="45" t="s">
        <v>76</v>
      </c>
      <c r="F29" s="63">
        <f>F28</f>
        <v>4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s="22" customFormat="1" ht="24" x14ac:dyDescent="0.2">
      <c r="A30" s="38">
        <v>24</v>
      </c>
      <c r="B30" s="39"/>
      <c r="C30" s="39"/>
      <c r="D30" s="44" t="s">
        <v>78</v>
      </c>
      <c r="E30" s="45" t="s">
        <v>155</v>
      </c>
      <c r="F30" s="63">
        <v>1.4</v>
      </c>
      <c r="G30" s="46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s="22" customFormat="1" ht="24" x14ac:dyDescent="0.2">
      <c r="A31" s="38">
        <v>25</v>
      </c>
      <c r="B31" s="39"/>
      <c r="C31" s="39"/>
      <c r="D31" s="44" t="s">
        <v>79</v>
      </c>
      <c r="E31" s="45" t="s">
        <v>155</v>
      </c>
      <c r="F31" s="63">
        <v>0.4</v>
      </c>
      <c r="G31" s="48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s="22" customFormat="1" ht="48" x14ac:dyDescent="0.2">
      <c r="A32" s="38">
        <v>26</v>
      </c>
      <c r="B32" s="39"/>
      <c r="C32" s="39"/>
      <c r="D32" s="42" t="s">
        <v>121</v>
      </c>
      <c r="E32" s="21" t="s">
        <v>76</v>
      </c>
      <c r="F32" s="64">
        <v>4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s="22" customFormat="1" ht="48" x14ac:dyDescent="0.2">
      <c r="A33" s="38">
        <v>27</v>
      </c>
      <c r="B33" s="39"/>
      <c r="C33" s="39"/>
      <c r="D33" s="44" t="s">
        <v>105</v>
      </c>
      <c r="E33" s="45" t="s">
        <v>76</v>
      </c>
      <c r="F33" s="63">
        <f>F32</f>
        <v>4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s="22" customFormat="1" ht="24" x14ac:dyDescent="0.2">
      <c r="A34" s="38">
        <v>28</v>
      </c>
      <c r="B34" s="39"/>
      <c r="C34" s="39"/>
      <c r="D34" s="44" t="s">
        <v>78</v>
      </c>
      <c r="E34" s="45" t="s">
        <v>155</v>
      </c>
      <c r="F34" s="63">
        <v>1.4</v>
      </c>
      <c r="G34" s="46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s="22" customFormat="1" ht="24" x14ac:dyDescent="0.2">
      <c r="A35" s="38">
        <v>29</v>
      </c>
      <c r="B35" s="39"/>
      <c r="C35" s="39"/>
      <c r="D35" s="44" t="s">
        <v>79</v>
      </c>
      <c r="E35" s="45" t="s">
        <v>155</v>
      </c>
      <c r="F35" s="63">
        <v>0.4</v>
      </c>
      <c r="G35" s="48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s="22" customFormat="1" ht="72" x14ac:dyDescent="0.2">
      <c r="A36" s="38">
        <v>30</v>
      </c>
      <c r="B36" s="39"/>
      <c r="C36" s="39"/>
      <c r="D36" s="42" t="s">
        <v>156</v>
      </c>
      <c r="E36" s="21" t="s">
        <v>76</v>
      </c>
      <c r="F36" s="62">
        <v>1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s="22" customFormat="1" ht="72" x14ac:dyDescent="0.2">
      <c r="A37" s="38">
        <v>31</v>
      </c>
      <c r="B37" s="39"/>
      <c r="C37" s="39"/>
      <c r="D37" s="44" t="s">
        <v>106</v>
      </c>
      <c r="E37" s="45" t="s">
        <v>76</v>
      </c>
      <c r="F37" s="63">
        <f>F36</f>
        <v>1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s="22" customFormat="1" ht="24" x14ac:dyDescent="0.2">
      <c r="A38" s="38">
        <v>32</v>
      </c>
      <c r="B38" s="39"/>
      <c r="C38" s="39"/>
      <c r="D38" s="44" t="s">
        <v>78</v>
      </c>
      <c r="E38" s="21" t="s">
        <v>155</v>
      </c>
      <c r="F38" s="63">
        <v>0.5</v>
      </c>
      <c r="G38" s="46"/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1:17" s="22" customFormat="1" ht="13.5" x14ac:dyDescent="0.2">
      <c r="A39" s="38">
        <v>33</v>
      </c>
      <c r="B39" s="39"/>
      <c r="C39" s="39"/>
      <c r="D39" s="44" t="s">
        <v>107</v>
      </c>
      <c r="E39" s="21" t="s">
        <v>155</v>
      </c>
      <c r="F39" s="63">
        <v>0.22500000000000001</v>
      </c>
      <c r="G39" s="46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 s="22" customFormat="1" ht="24" x14ac:dyDescent="0.2">
      <c r="A40" s="38">
        <v>34</v>
      </c>
      <c r="B40" s="39"/>
      <c r="C40" s="39"/>
      <c r="D40" s="44" t="s">
        <v>79</v>
      </c>
      <c r="E40" s="21" t="s">
        <v>155</v>
      </c>
      <c r="F40" s="63">
        <v>0.15</v>
      </c>
      <c r="G40" s="48"/>
      <c r="H40" s="48"/>
      <c r="I40" s="48"/>
      <c r="J40" s="43"/>
      <c r="K40" s="43"/>
      <c r="L40" s="43"/>
      <c r="M40" s="43"/>
      <c r="N40" s="43"/>
      <c r="O40" s="43"/>
      <c r="P40" s="43"/>
      <c r="Q40" s="43"/>
    </row>
    <row r="41" spans="1:17" s="22" customFormat="1" ht="12" x14ac:dyDescent="0.2">
      <c r="A41" s="38">
        <v>35</v>
      </c>
      <c r="B41" s="39"/>
      <c r="C41" s="39"/>
      <c r="D41" s="44" t="s">
        <v>108</v>
      </c>
      <c r="E41" s="21" t="s">
        <v>76</v>
      </c>
      <c r="F41" s="63">
        <v>1</v>
      </c>
      <c r="G41" s="48"/>
      <c r="H41" s="48"/>
      <c r="I41" s="48"/>
      <c r="J41" s="40"/>
      <c r="K41" s="43"/>
      <c r="L41" s="43"/>
      <c r="M41" s="43"/>
      <c r="N41" s="43"/>
      <c r="O41" s="43"/>
      <c r="P41" s="43"/>
      <c r="Q41" s="43"/>
    </row>
    <row r="42" spans="1:17" s="22" customFormat="1" ht="72" x14ac:dyDescent="0.2">
      <c r="A42" s="38">
        <v>36</v>
      </c>
      <c r="B42" s="39"/>
      <c r="C42" s="39"/>
      <c r="D42" s="42" t="s">
        <v>157</v>
      </c>
      <c r="E42" s="21" t="s">
        <v>76</v>
      </c>
      <c r="F42" s="62">
        <v>3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7" s="22" customFormat="1" ht="72" x14ac:dyDescent="0.2">
      <c r="A43" s="38">
        <v>37</v>
      </c>
      <c r="B43" s="39"/>
      <c r="C43" s="39"/>
      <c r="D43" s="44" t="s">
        <v>109</v>
      </c>
      <c r="E43" s="45" t="s">
        <v>76</v>
      </c>
      <c r="F43" s="63">
        <f>F42</f>
        <v>3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 s="22" customFormat="1" ht="24" x14ac:dyDescent="0.2">
      <c r="A44" s="38">
        <v>38</v>
      </c>
      <c r="B44" s="39"/>
      <c r="C44" s="39"/>
      <c r="D44" s="44" t="s">
        <v>78</v>
      </c>
      <c r="E44" s="21" t="s">
        <v>155</v>
      </c>
      <c r="F44" s="63">
        <v>1.5</v>
      </c>
      <c r="G44" s="46"/>
      <c r="H44" s="43"/>
      <c r="I44" s="43"/>
      <c r="J44" s="43"/>
      <c r="K44" s="43"/>
      <c r="L44" s="43"/>
      <c r="M44" s="43"/>
      <c r="N44" s="43"/>
      <c r="O44" s="43"/>
      <c r="P44" s="43"/>
      <c r="Q44" s="43"/>
    </row>
    <row r="45" spans="1:17" s="22" customFormat="1" ht="13.5" x14ac:dyDescent="0.2">
      <c r="A45" s="38">
        <v>39</v>
      </c>
      <c r="B45" s="39"/>
      <c r="C45" s="39"/>
      <c r="D45" s="44" t="s">
        <v>107</v>
      </c>
      <c r="E45" s="21" t="s">
        <v>155</v>
      </c>
      <c r="F45" s="63">
        <v>0.67500000000000004</v>
      </c>
      <c r="G45" s="46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7" s="22" customFormat="1" ht="24" x14ac:dyDescent="0.2">
      <c r="A46" s="38">
        <v>40</v>
      </c>
      <c r="B46" s="39"/>
      <c r="C46" s="39"/>
      <c r="D46" s="44" t="s">
        <v>79</v>
      </c>
      <c r="E46" s="21" t="s">
        <v>155</v>
      </c>
      <c r="F46" s="63">
        <v>0.44999999999999996</v>
      </c>
      <c r="G46" s="48"/>
      <c r="H46" s="43"/>
      <c r="I46" s="43"/>
      <c r="J46" s="43"/>
      <c r="K46" s="43"/>
      <c r="L46" s="43"/>
      <c r="M46" s="43"/>
      <c r="N46" s="43"/>
      <c r="O46" s="43"/>
      <c r="P46" s="43"/>
      <c r="Q46" s="43"/>
    </row>
    <row r="47" spans="1:17" s="22" customFormat="1" ht="72" x14ac:dyDescent="0.2">
      <c r="A47" s="38">
        <v>41</v>
      </c>
      <c r="B47" s="39"/>
      <c r="C47" s="39"/>
      <c r="D47" s="42" t="s">
        <v>158</v>
      </c>
      <c r="E47" s="21" t="s">
        <v>76</v>
      </c>
      <c r="F47" s="62">
        <v>1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1:17" s="22" customFormat="1" ht="72" x14ac:dyDescent="0.2">
      <c r="A48" s="38">
        <v>42</v>
      </c>
      <c r="B48" s="39"/>
      <c r="C48" s="39"/>
      <c r="D48" s="44" t="s">
        <v>110</v>
      </c>
      <c r="E48" s="45" t="s">
        <v>76</v>
      </c>
      <c r="F48" s="63">
        <f>F47</f>
        <v>1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</row>
    <row r="49" spans="1:17" s="22" customFormat="1" ht="24" x14ac:dyDescent="0.2">
      <c r="A49" s="38">
        <v>43</v>
      </c>
      <c r="B49" s="39"/>
      <c r="C49" s="39"/>
      <c r="D49" s="44" t="s">
        <v>78</v>
      </c>
      <c r="E49" s="21" t="s">
        <v>155</v>
      </c>
      <c r="F49" s="63">
        <v>0.5</v>
      </c>
      <c r="G49" s="46"/>
      <c r="H49" s="43"/>
      <c r="I49" s="43"/>
      <c r="J49" s="43"/>
      <c r="K49" s="43"/>
      <c r="L49" s="43"/>
      <c r="M49" s="43"/>
      <c r="N49" s="43"/>
      <c r="O49" s="43"/>
      <c r="P49" s="43"/>
      <c r="Q49" s="43"/>
    </row>
    <row r="50" spans="1:17" s="22" customFormat="1" ht="13.5" x14ac:dyDescent="0.2">
      <c r="A50" s="38">
        <v>44</v>
      </c>
      <c r="B50" s="39"/>
      <c r="C50" s="39"/>
      <c r="D50" s="44" t="s">
        <v>107</v>
      </c>
      <c r="E50" s="21" t="s">
        <v>155</v>
      </c>
      <c r="F50" s="63">
        <v>0.22500000000000001</v>
      </c>
      <c r="G50" s="46"/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1:17" s="22" customFormat="1" ht="24" x14ac:dyDescent="0.2">
      <c r="A51" s="38">
        <v>45</v>
      </c>
      <c r="B51" s="39"/>
      <c r="C51" s="39"/>
      <c r="D51" s="44" t="s">
        <v>79</v>
      </c>
      <c r="E51" s="21" t="s">
        <v>155</v>
      </c>
      <c r="F51" s="63">
        <v>0.15</v>
      </c>
      <c r="G51" s="48"/>
      <c r="H51" s="43"/>
      <c r="I51" s="43"/>
      <c r="J51" s="43"/>
      <c r="K51" s="43"/>
      <c r="L51" s="43"/>
      <c r="M51" s="43"/>
      <c r="N51" s="43"/>
      <c r="O51" s="43"/>
      <c r="P51" s="43"/>
      <c r="Q51" s="43"/>
    </row>
    <row r="52" spans="1:17" s="22" customFormat="1" ht="84" x14ac:dyDescent="0.2">
      <c r="A52" s="38">
        <v>46</v>
      </c>
      <c r="B52" s="39"/>
      <c r="C52" s="39"/>
      <c r="D52" s="42" t="s">
        <v>159</v>
      </c>
      <c r="E52" s="21" t="s">
        <v>76</v>
      </c>
      <c r="F52" s="62">
        <v>15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</row>
    <row r="53" spans="1:17" s="22" customFormat="1" ht="72" x14ac:dyDescent="0.2">
      <c r="A53" s="38">
        <v>47</v>
      </c>
      <c r="B53" s="39"/>
      <c r="C53" s="39"/>
      <c r="D53" s="44" t="s">
        <v>111</v>
      </c>
      <c r="E53" s="45" t="s">
        <v>76</v>
      </c>
      <c r="F53" s="63">
        <f>F52</f>
        <v>15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</row>
    <row r="54" spans="1:17" s="22" customFormat="1" ht="24" x14ac:dyDescent="0.2">
      <c r="A54" s="38">
        <v>48</v>
      </c>
      <c r="B54" s="39"/>
      <c r="C54" s="39"/>
      <c r="D54" s="44" t="s">
        <v>78</v>
      </c>
      <c r="E54" s="21" t="s">
        <v>155</v>
      </c>
      <c r="F54" s="63">
        <v>7.5</v>
      </c>
      <c r="G54" s="46"/>
      <c r="H54" s="43"/>
      <c r="I54" s="43"/>
      <c r="J54" s="43"/>
      <c r="K54" s="58"/>
      <c r="L54" s="43"/>
      <c r="M54" s="43"/>
      <c r="N54" s="43"/>
      <c r="O54" s="43"/>
      <c r="P54" s="43"/>
      <c r="Q54" s="43"/>
    </row>
    <row r="55" spans="1:17" s="22" customFormat="1" ht="24" x14ac:dyDescent="0.2">
      <c r="A55" s="38">
        <v>49</v>
      </c>
      <c r="B55" s="39"/>
      <c r="C55" s="39"/>
      <c r="D55" s="44" t="s">
        <v>79</v>
      </c>
      <c r="E55" s="21" t="s">
        <v>155</v>
      </c>
      <c r="F55" s="63">
        <v>1.5</v>
      </c>
      <c r="G55" s="48"/>
      <c r="H55" s="43"/>
      <c r="I55" s="43"/>
      <c r="J55" s="43"/>
      <c r="K55" s="58"/>
      <c r="L55" s="43"/>
      <c r="M55" s="43"/>
      <c r="N55" s="43"/>
      <c r="O55" s="43"/>
      <c r="P55" s="43"/>
      <c r="Q55" s="43"/>
    </row>
    <row r="56" spans="1:17" s="22" customFormat="1" ht="84" x14ac:dyDescent="0.2">
      <c r="A56" s="38">
        <v>50</v>
      </c>
      <c r="B56" s="39"/>
      <c r="C56" s="39"/>
      <c r="D56" s="42" t="s">
        <v>160</v>
      </c>
      <c r="E56" s="21" t="s">
        <v>76</v>
      </c>
      <c r="F56" s="62">
        <v>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</row>
    <row r="57" spans="1:17" s="22" customFormat="1" ht="84" x14ac:dyDescent="0.2">
      <c r="A57" s="38">
        <v>51</v>
      </c>
      <c r="B57" s="39"/>
      <c r="C57" s="39"/>
      <c r="D57" s="44" t="s">
        <v>112</v>
      </c>
      <c r="E57" s="45" t="s">
        <v>76</v>
      </c>
      <c r="F57" s="63">
        <f>F56</f>
        <v>1</v>
      </c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</row>
    <row r="58" spans="1:17" s="22" customFormat="1" ht="24" x14ac:dyDescent="0.2">
      <c r="A58" s="38">
        <v>52</v>
      </c>
      <c r="B58" s="39"/>
      <c r="C58" s="39"/>
      <c r="D58" s="44" t="s">
        <v>78</v>
      </c>
      <c r="E58" s="21" t="s">
        <v>155</v>
      </c>
      <c r="F58" s="63">
        <v>0.5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</row>
    <row r="59" spans="1:17" s="22" customFormat="1" ht="24" x14ac:dyDescent="0.2">
      <c r="A59" s="38">
        <v>53</v>
      </c>
      <c r="B59" s="39"/>
      <c r="C59" s="39"/>
      <c r="D59" s="44" t="s">
        <v>79</v>
      </c>
      <c r="E59" s="21" t="s">
        <v>155</v>
      </c>
      <c r="F59" s="63">
        <v>0.1</v>
      </c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</row>
    <row r="60" spans="1:17" s="22" customFormat="1" ht="84" x14ac:dyDescent="0.2">
      <c r="A60" s="38">
        <v>54</v>
      </c>
      <c r="B60" s="39"/>
      <c r="C60" s="39"/>
      <c r="D60" s="42" t="s">
        <v>161</v>
      </c>
      <c r="E60" s="21" t="s">
        <v>76</v>
      </c>
      <c r="F60" s="62">
        <v>15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</row>
    <row r="61" spans="1:17" s="22" customFormat="1" ht="72" x14ac:dyDescent="0.2">
      <c r="A61" s="38">
        <v>55</v>
      </c>
      <c r="B61" s="39"/>
      <c r="C61" s="39"/>
      <c r="D61" s="44" t="s">
        <v>113</v>
      </c>
      <c r="E61" s="45" t="s">
        <v>76</v>
      </c>
      <c r="F61" s="63">
        <f>F60</f>
        <v>15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</row>
    <row r="62" spans="1:17" s="22" customFormat="1" ht="24" x14ac:dyDescent="0.2">
      <c r="A62" s="38">
        <v>56</v>
      </c>
      <c r="B62" s="39"/>
      <c r="C62" s="39"/>
      <c r="D62" s="44" t="s">
        <v>78</v>
      </c>
      <c r="E62" s="21" t="s">
        <v>155</v>
      </c>
      <c r="F62" s="63">
        <v>7.5</v>
      </c>
      <c r="G62" s="46"/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17" s="22" customFormat="1" ht="24" x14ac:dyDescent="0.2">
      <c r="A63" s="38">
        <v>57</v>
      </c>
      <c r="B63" s="39"/>
      <c r="C63" s="39"/>
      <c r="D63" s="44" t="s">
        <v>79</v>
      </c>
      <c r="E63" s="21" t="s">
        <v>155</v>
      </c>
      <c r="F63" s="63">
        <v>1.5</v>
      </c>
      <c r="G63" s="48"/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17" s="22" customFormat="1" ht="36" x14ac:dyDescent="0.2">
      <c r="A64" s="38">
        <v>58</v>
      </c>
      <c r="B64" s="39"/>
      <c r="C64" s="39"/>
      <c r="D64" s="42" t="s">
        <v>114</v>
      </c>
      <c r="E64" s="21" t="s">
        <v>81</v>
      </c>
      <c r="F64" s="62">
        <v>3</v>
      </c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</row>
    <row r="65" spans="1:17" s="22" customFormat="1" ht="36" x14ac:dyDescent="0.2">
      <c r="A65" s="38">
        <v>59</v>
      </c>
      <c r="B65" s="39"/>
      <c r="C65" s="39"/>
      <c r="D65" s="42" t="s">
        <v>115</v>
      </c>
      <c r="E65" s="21" t="s">
        <v>81</v>
      </c>
      <c r="F65" s="62">
        <v>5</v>
      </c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1:17" s="22" customFormat="1" ht="48" x14ac:dyDescent="0.2">
      <c r="A66" s="38">
        <v>60</v>
      </c>
      <c r="B66" s="39"/>
      <c r="C66" s="39"/>
      <c r="D66" s="42" t="s">
        <v>116</v>
      </c>
      <c r="E66" s="21" t="s">
        <v>76</v>
      </c>
      <c r="F66" s="62">
        <v>6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1:17" s="22" customFormat="1" ht="48" x14ac:dyDescent="0.2">
      <c r="A67" s="38">
        <v>61</v>
      </c>
      <c r="B67" s="39"/>
      <c r="C67" s="39"/>
      <c r="D67" s="42" t="s">
        <v>117</v>
      </c>
      <c r="E67" s="21" t="s">
        <v>76</v>
      </c>
      <c r="F67" s="62">
        <v>1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s="22" customFormat="1" ht="36" x14ac:dyDescent="0.2">
      <c r="A68" s="38">
        <v>62</v>
      </c>
      <c r="B68" s="39"/>
      <c r="C68" s="39"/>
      <c r="D68" s="42" t="s">
        <v>82</v>
      </c>
      <c r="E68" s="45" t="s">
        <v>27</v>
      </c>
      <c r="F68" s="63">
        <f>3.6+10.1+25.5</f>
        <v>39.200000000000003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s="22" customFormat="1" ht="36" x14ac:dyDescent="0.2">
      <c r="A69" s="38">
        <v>63</v>
      </c>
      <c r="B69" s="39"/>
      <c r="C69" s="39"/>
      <c r="D69" s="42" t="s">
        <v>83</v>
      </c>
      <c r="E69" s="45" t="s">
        <v>27</v>
      </c>
      <c r="F69" s="63">
        <f>345.2-1.6</f>
        <v>343.59999999999997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s="22" customFormat="1" ht="36" x14ac:dyDescent="0.2">
      <c r="A70" s="38">
        <v>64</v>
      </c>
      <c r="B70" s="39"/>
      <c r="C70" s="39"/>
      <c r="D70" s="42" t="s">
        <v>122</v>
      </c>
      <c r="E70" s="45" t="s">
        <v>27</v>
      </c>
      <c r="F70" s="63">
        <f>24.3+22+7.3+22.5+26.2</f>
        <v>102.3</v>
      </c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1:17" s="22" customFormat="1" ht="36" x14ac:dyDescent="0.2">
      <c r="A71" s="38">
        <v>65</v>
      </c>
      <c r="B71" s="39"/>
      <c r="C71" s="39"/>
      <c r="D71" s="42" t="s">
        <v>123</v>
      </c>
      <c r="E71" s="45" t="s">
        <v>27</v>
      </c>
      <c r="F71" s="63">
        <f>10.9+9.8+7.2</f>
        <v>27.900000000000002</v>
      </c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1:17" s="22" customFormat="1" ht="24" x14ac:dyDescent="0.2">
      <c r="A72" s="38">
        <v>66</v>
      </c>
      <c r="B72" s="39"/>
      <c r="C72" s="39"/>
      <c r="D72" s="42" t="s">
        <v>84</v>
      </c>
      <c r="E72" s="45" t="s">
        <v>27</v>
      </c>
      <c r="F72" s="63">
        <f>345.2-1.6</f>
        <v>343.59999999999997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1:17" s="22" customFormat="1" ht="24" x14ac:dyDescent="0.2">
      <c r="A73" s="38">
        <v>67</v>
      </c>
      <c r="B73" s="39"/>
      <c r="C73" s="39"/>
      <c r="D73" s="42" t="s">
        <v>124</v>
      </c>
      <c r="E73" s="45" t="s">
        <v>27</v>
      </c>
      <c r="F73" s="63">
        <f>24.3+22+7.3+22.5+26.2</f>
        <v>102.3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1:17" s="22" customFormat="1" ht="24" x14ac:dyDescent="0.2">
      <c r="A74" s="38">
        <v>68</v>
      </c>
      <c r="B74" s="39"/>
      <c r="C74" s="39"/>
      <c r="D74" s="42" t="s">
        <v>125</v>
      </c>
      <c r="E74" s="45" t="s">
        <v>27</v>
      </c>
      <c r="F74" s="63">
        <f>10.9+9.8+7.2</f>
        <v>27.900000000000002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1:17" s="22" customFormat="1" ht="24" x14ac:dyDescent="0.2">
      <c r="A75" s="38">
        <v>69</v>
      </c>
      <c r="B75" s="39"/>
      <c r="C75" s="39"/>
      <c r="D75" s="42" t="s">
        <v>85</v>
      </c>
      <c r="E75" s="45" t="s">
        <v>27</v>
      </c>
      <c r="F75" s="63">
        <f>345.2-1.6</f>
        <v>343.59999999999997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</row>
    <row r="76" spans="1:17" s="22" customFormat="1" ht="24" x14ac:dyDescent="0.2">
      <c r="A76" s="38">
        <v>70</v>
      </c>
      <c r="B76" s="39"/>
      <c r="C76" s="39"/>
      <c r="D76" s="42" t="s">
        <v>126</v>
      </c>
      <c r="E76" s="45" t="s">
        <v>27</v>
      </c>
      <c r="F76" s="63">
        <f>24.3+22+7.3+22.5+26.2</f>
        <v>102.3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1:17" s="22" customFormat="1" ht="24" x14ac:dyDescent="0.2">
      <c r="A77" s="38">
        <v>71</v>
      </c>
      <c r="B77" s="39"/>
      <c r="C77" s="39"/>
      <c r="D77" s="42" t="s">
        <v>127</v>
      </c>
      <c r="E77" s="45" t="s">
        <v>27</v>
      </c>
      <c r="F77" s="63">
        <f>10.9+9.8+7.2</f>
        <v>27.900000000000002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1:17" s="22" customFormat="1" ht="36" x14ac:dyDescent="0.2">
      <c r="A78" s="38">
        <v>72</v>
      </c>
      <c r="B78" s="39"/>
      <c r="C78" s="39"/>
      <c r="D78" s="42" t="s">
        <v>86</v>
      </c>
      <c r="E78" s="45" t="s">
        <v>155</v>
      </c>
      <c r="F78" s="63">
        <v>400</v>
      </c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1:17" s="22" customFormat="1" ht="36" x14ac:dyDescent="0.2">
      <c r="A79" s="38">
        <v>73</v>
      </c>
      <c r="B79" s="39"/>
      <c r="C79" s="39"/>
      <c r="D79" s="42" t="s">
        <v>87</v>
      </c>
      <c r="E79" s="45" t="s">
        <v>27</v>
      </c>
      <c r="F79" s="63">
        <f>F7+F10+F17</f>
        <v>513</v>
      </c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1:17" s="22" customFormat="1" ht="12" x14ac:dyDescent="0.2">
      <c r="A80" s="38"/>
      <c r="B80" s="39"/>
      <c r="C80" s="39"/>
      <c r="D80" s="42" t="s">
        <v>88</v>
      </c>
      <c r="E80" s="21"/>
      <c r="F80" s="62"/>
      <c r="G80" s="37"/>
      <c r="H80" s="37"/>
      <c r="I80" s="37"/>
      <c r="J80" s="37"/>
      <c r="K80" s="37"/>
      <c r="L80" s="43"/>
      <c r="M80" s="43"/>
      <c r="N80" s="43"/>
      <c r="O80" s="43"/>
      <c r="P80" s="43"/>
      <c r="Q80" s="43"/>
    </row>
    <row r="81" spans="1:17" s="22" customFormat="1" ht="12" x14ac:dyDescent="0.2">
      <c r="A81" s="38">
        <v>74</v>
      </c>
      <c r="B81" s="39"/>
      <c r="C81" s="39"/>
      <c r="D81" s="49" t="s">
        <v>89</v>
      </c>
      <c r="E81" s="45" t="s">
        <v>90</v>
      </c>
      <c r="F81" s="62">
        <v>4</v>
      </c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s="22" customFormat="1" ht="24" x14ac:dyDescent="0.2">
      <c r="A82" s="38">
        <v>75</v>
      </c>
      <c r="B82" s="39"/>
      <c r="C82" s="39"/>
      <c r="D82" s="44" t="s">
        <v>91</v>
      </c>
      <c r="E82" s="50" t="s">
        <v>27</v>
      </c>
      <c r="F82" s="65">
        <f>3*F81</f>
        <v>12</v>
      </c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1:17" s="22" customFormat="1" ht="24" x14ac:dyDescent="0.2">
      <c r="A83" s="38">
        <v>76</v>
      </c>
      <c r="B83" s="39"/>
      <c r="C83" s="39"/>
      <c r="D83" s="49" t="s">
        <v>92</v>
      </c>
      <c r="E83" s="45" t="s">
        <v>90</v>
      </c>
      <c r="F83" s="62">
        <f>2+2+2+1+2+2+2+5+1+11+4+5+2</f>
        <v>41</v>
      </c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s="22" customFormat="1" ht="24" x14ac:dyDescent="0.2">
      <c r="A84" s="38">
        <v>77</v>
      </c>
      <c r="B84" s="39"/>
      <c r="C84" s="39"/>
      <c r="D84" s="49" t="s">
        <v>93</v>
      </c>
      <c r="E84" s="45" t="s">
        <v>90</v>
      </c>
      <c r="F84" s="62">
        <f>4</f>
        <v>4</v>
      </c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s="22" customFormat="1" ht="12" x14ac:dyDescent="0.2">
      <c r="A85" s="38">
        <v>78</v>
      </c>
      <c r="B85" s="39"/>
      <c r="C85" s="39"/>
      <c r="D85" s="49" t="s">
        <v>128</v>
      </c>
      <c r="E85" s="45" t="s">
        <v>27</v>
      </c>
      <c r="F85" s="62">
        <v>40</v>
      </c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s="22" customFormat="1" ht="24" x14ac:dyDescent="0.2">
      <c r="A86" s="38">
        <v>79</v>
      </c>
      <c r="B86" s="39"/>
      <c r="C86" s="39"/>
      <c r="D86" s="51" t="s">
        <v>94</v>
      </c>
      <c r="E86" s="45" t="s">
        <v>27</v>
      </c>
      <c r="F86" s="63">
        <f>F7+F10+F13+F17-1.6</f>
        <v>526.19999999999993</v>
      </c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1:17" s="22" customFormat="1" ht="24" x14ac:dyDescent="0.2">
      <c r="A87" s="38">
        <v>80</v>
      </c>
      <c r="B87" s="39"/>
      <c r="C87" s="39"/>
      <c r="D87" s="51" t="s">
        <v>95</v>
      </c>
      <c r="E87" s="45" t="s">
        <v>27</v>
      </c>
      <c r="F87" s="63">
        <f>F86</f>
        <v>526.19999999999993</v>
      </c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</row>
    <row r="88" spans="1:17" s="22" customFormat="1" ht="12" x14ac:dyDescent="0.2">
      <c r="A88" s="38">
        <v>81</v>
      </c>
      <c r="B88" s="39"/>
      <c r="C88" s="39"/>
      <c r="D88" s="51" t="s">
        <v>96</v>
      </c>
      <c r="E88" s="45" t="s">
        <v>27</v>
      </c>
      <c r="F88" s="63">
        <f>F87</f>
        <v>526.19999999999993</v>
      </c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</row>
    <row r="89" spans="1:17" s="22" customFormat="1" ht="24" x14ac:dyDescent="0.2">
      <c r="A89" s="38">
        <v>82</v>
      </c>
      <c r="B89" s="39"/>
      <c r="C89" s="39"/>
      <c r="D89" s="51" t="s">
        <v>97</v>
      </c>
      <c r="E89" s="45" t="s">
        <v>76</v>
      </c>
      <c r="F89" s="63">
        <v>1</v>
      </c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</row>
    <row r="90" spans="1:17" s="22" customFormat="1" ht="12" x14ac:dyDescent="0.2">
      <c r="A90" s="38"/>
      <c r="B90" s="39"/>
      <c r="C90" s="39"/>
      <c r="D90" s="51"/>
      <c r="E90" s="45"/>
      <c r="F90" s="6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</row>
    <row r="91" spans="1:17" s="22" customFormat="1" ht="12" x14ac:dyDescent="0.2">
      <c r="A91" s="38"/>
      <c r="B91" s="39"/>
      <c r="C91" s="39"/>
      <c r="D91" s="155" t="s">
        <v>129</v>
      </c>
      <c r="E91" s="155"/>
      <c r="F91" s="155"/>
      <c r="G91" s="37"/>
      <c r="H91" s="37"/>
      <c r="I91" s="37"/>
      <c r="J91" s="37"/>
      <c r="K91" s="37"/>
      <c r="L91" s="43"/>
      <c r="M91" s="43"/>
      <c r="N91" s="43"/>
      <c r="O91" s="43"/>
      <c r="P91" s="43"/>
      <c r="Q91" s="43"/>
    </row>
    <row r="92" spans="1:17" s="22" customFormat="1" ht="12" x14ac:dyDescent="0.2">
      <c r="A92" s="38">
        <v>83</v>
      </c>
      <c r="B92" s="39"/>
      <c r="C92" s="39"/>
      <c r="D92" s="51" t="s">
        <v>130</v>
      </c>
      <c r="E92" s="45" t="s">
        <v>76</v>
      </c>
      <c r="F92" s="63">
        <v>1</v>
      </c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</row>
    <row r="93" spans="1:17" s="22" customFormat="1" ht="24" x14ac:dyDescent="0.2">
      <c r="A93" s="38">
        <v>84</v>
      </c>
      <c r="B93" s="39"/>
      <c r="C93" s="39"/>
      <c r="D93" s="44" t="s">
        <v>131</v>
      </c>
      <c r="E93" s="50" t="s">
        <v>162</v>
      </c>
      <c r="F93" s="65">
        <v>0.32</v>
      </c>
      <c r="G93" s="43"/>
      <c r="H93" s="43"/>
      <c r="I93" s="43"/>
      <c r="J93" s="37"/>
      <c r="K93" s="43"/>
      <c r="L93" s="43"/>
      <c r="M93" s="43"/>
      <c r="N93" s="43"/>
      <c r="O93" s="43"/>
      <c r="P93" s="43"/>
      <c r="Q93" s="43"/>
    </row>
    <row r="94" spans="1:17" s="22" customFormat="1" ht="13.5" x14ac:dyDescent="0.2">
      <c r="A94" s="38">
        <v>85</v>
      </c>
      <c r="B94" s="39"/>
      <c r="C94" s="39"/>
      <c r="D94" s="44" t="s">
        <v>132</v>
      </c>
      <c r="E94" s="50" t="s">
        <v>162</v>
      </c>
      <c r="F94" s="65">
        <v>0.11</v>
      </c>
      <c r="G94" s="43"/>
      <c r="H94" s="43"/>
      <c r="I94" s="43"/>
      <c r="J94" s="56"/>
      <c r="K94" s="43"/>
      <c r="L94" s="43"/>
      <c r="M94" s="43"/>
      <c r="N94" s="43"/>
      <c r="O94" s="43"/>
      <c r="P94" s="43"/>
      <c r="Q94" s="43"/>
    </row>
    <row r="95" spans="1:17" s="22" customFormat="1" ht="24" x14ac:dyDescent="0.2">
      <c r="A95" s="38">
        <v>86</v>
      </c>
      <c r="B95" s="39"/>
      <c r="C95" s="39"/>
      <c r="D95" s="44" t="s">
        <v>133</v>
      </c>
      <c r="E95" s="50" t="s">
        <v>162</v>
      </c>
      <c r="F95" s="65">
        <v>0.21</v>
      </c>
      <c r="G95" s="43"/>
      <c r="H95" s="43"/>
      <c r="I95" s="43"/>
      <c r="J95" s="37"/>
      <c r="K95" s="43"/>
      <c r="L95" s="43"/>
      <c r="M95" s="43"/>
      <c r="N95" s="43"/>
      <c r="O95" s="43"/>
      <c r="P95" s="43"/>
      <c r="Q95" s="43"/>
    </row>
    <row r="96" spans="1:17" s="22" customFormat="1" ht="12" customHeight="1" x14ac:dyDescent="0.2">
      <c r="A96" s="154" t="s">
        <v>268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</row>
    <row r="97" spans="1:17" s="22" customFormat="1" ht="72" x14ac:dyDescent="0.2">
      <c r="A97" s="38">
        <v>87</v>
      </c>
      <c r="B97" s="39"/>
      <c r="C97" s="39"/>
      <c r="D97" s="42" t="s">
        <v>156</v>
      </c>
      <c r="E97" s="21" t="s">
        <v>76</v>
      </c>
      <c r="F97" s="62">
        <v>1</v>
      </c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</row>
    <row r="98" spans="1:17" s="22" customFormat="1" ht="72" x14ac:dyDescent="0.2">
      <c r="A98" s="38">
        <v>88</v>
      </c>
      <c r="B98" s="39"/>
      <c r="C98" s="39"/>
      <c r="D98" s="44" t="s">
        <v>106</v>
      </c>
      <c r="E98" s="45" t="s">
        <v>76</v>
      </c>
      <c r="F98" s="63">
        <f>F97</f>
        <v>1</v>
      </c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</row>
    <row r="99" spans="1:17" s="22" customFormat="1" ht="24" x14ac:dyDescent="0.2">
      <c r="A99" s="38">
        <v>89</v>
      </c>
      <c r="B99" s="39"/>
      <c r="C99" s="39"/>
      <c r="D99" s="44" t="s">
        <v>78</v>
      </c>
      <c r="E99" s="21" t="s">
        <v>155</v>
      </c>
      <c r="F99" s="63">
        <v>0.5</v>
      </c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</row>
    <row r="100" spans="1:17" s="22" customFormat="1" ht="13.5" x14ac:dyDescent="0.2">
      <c r="A100" s="38">
        <v>90</v>
      </c>
      <c r="B100" s="39"/>
      <c r="C100" s="39"/>
      <c r="D100" s="44" t="s">
        <v>107</v>
      </c>
      <c r="E100" s="21" t="s">
        <v>155</v>
      </c>
      <c r="F100" s="63">
        <v>0.22500000000000001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</row>
    <row r="101" spans="1:17" s="22" customFormat="1" ht="24" x14ac:dyDescent="0.2">
      <c r="A101" s="38">
        <v>91</v>
      </c>
      <c r="B101" s="39"/>
      <c r="C101" s="39"/>
      <c r="D101" s="44" t="s">
        <v>79</v>
      </c>
      <c r="E101" s="21" t="s">
        <v>155</v>
      </c>
      <c r="F101" s="63">
        <v>0.15</v>
      </c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</row>
    <row r="102" spans="1:17" s="22" customFormat="1" ht="72" x14ac:dyDescent="0.2">
      <c r="A102" s="38">
        <v>92</v>
      </c>
      <c r="B102" s="39"/>
      <c r="C102" s="39"/>
      <c r="D102" s="42" t="s">
        <v>163</v>
      </c>
      <c r="E102" s="21" t="s">
        <v>76</v>
      </c>
      <c r="F102" s="62">
        <v>1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</row>
    <row r="103" spans="1:17" s="22" customFormat="1" ht="72" x14ac:dyDescent="0.2">
      <c r="A103" s="38">
        <v>93</v>
      </c>
      <c r="B103" s="39"/>
      <c r="C103" s="39"/>
      <c r="D103" s="44" t="s">
        <v>134</v>
      </c>
      <c r="E103" s="45" t="s">
        <v>76</v>
      </c>
      <c r="F103" s="63">
        <f>F102</f>
        <v>1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</row>
    <row r="104" spans="1:17" s="22" customFormat="1" ht="24" x14ac:dyDescent="0.2">
      <c r="A104" s="38">
        <v>94</v>
      </c>
      <c r="B104" s="39"/>
      <c r="C104" s="39"/>
      <c r="D104" s="44" t="s">
        <v>78</v>
      </c>
      <c r="E104" s="21" t="s">
        <v>155</v>
      </c>
      <c r="F104" s="63">
        <v>0.5</v>
      </c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</row>
    <row r="105" spans="1:17" s="22" customFormat="1" ht="13.5" x14ac:dyDescent="0.2">
      <c r="A105" s="38">
        <v>95</v>
      </c>
      <c r="B105" s="39"/>
      <c r="C105" s="39"/>
      <c r="D105" s="44" t="s">
        <v>107</v>
      </c>
      <c r="E105" s="21" t="s">
        <v>155</v>
      </c>
      <c r="F105" s="63">
        <v>0.22500000000000001</v>
      </c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</row>
    <row r="106" spans="1:17" s="22" customFormat="1" ht="24" x14ac:dyDescent="0.2">
      <c r="A106" s="38">
        <v>96</v>
      </c>
      <c r="B106" s="39"/>
      <c r="C106" s="39"/>
      <c r="D106" s="44" t="s">
        <v>79</v>
      </c>
      <c r="E106" s="21" t="s">
        <v>155</v>
      </c>
      <c r="F106" s="63">
        <v>0.15</v>
      </c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</row>
    <row r="107" spans="1:17" s="22" customFormat="1" ht="72" x14ac:dyDescent="0.2">
      <c r="A107" s="38">
        <v>97</v>
      </c>
      <c r="B107" s="39"/>
      <c r="C107" s="39"/>
      <c r="D107" s="42" t="s">
        <v>164</v>
      </c>
      <c r="E107" s="21" t="s">
        <v>76</v>
      </c>
      <c r="F107" s="62">
        <v>2</v>
      </c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</row>
    <row r="108" spans="1:17" s="22" customFormat="1" ht="72" x14ac:dyDescent="0.2">
      <c r="A108" s="38">
        <v>98</v>
      </c>
      <c r="B108" s="39"/>
      <c r="C108" s="39"/>
      <c r="D108" s="44" t="s">
        <v>135</v>
      </c>
      <c r="E108" s="45" t="s">
        <v>76</v>
      </c>
      <c r="F108" s="63">
        <f>F107</f>
        <v>2</v>
      </c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</row>
    <row r="109" spans="1:17" s="22" customFormat="1" ht="24" x14ac:dyDescent="0.2">
      <c r="A109" s="38">
        <v>99</v>
      </c>
      <c r="B109" s="39"/>
      <c r="C109" s="39"/>
      <c r="D109" s="44" t="s">
        <v>78</v>
      </c>
      <c r="E109" s="21" t="s">
        <v>155</v>
      </c>
      <c r="F109" s="63">
        <v>1</v>
      </c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</row>
    <row r="110" spans="1:17" s="22" customFormat="1" ht="13.5" x14ac:dyDescent="0.2">
      <c r="A110" s="38">
        <v>100</v>
      </c>
      <c r="B110" s="39"/>
      <c r="C110" s="39"/>
      <c r="D110" s="44" t="s">
        <v>107</v>
      </c>
      <c r="E110" s="21" t="s">
        <v>155</v>
      </c>
      <c r="F110" s="63">
        <v>0.45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</row>
    <row r="111" spans="1:17" s="22" customFormat="1" ht="24" x14ac:dyDescent="0.2">
      <c r="A111" s="38">
        <v>101</v>
      </c>
      <c r="B111" s="39"/>
      <c r="C111" s="39"/>
      <c r="D111" s="44" t="s">
        <v>79</v>
      </c>
      <c r="E111" s="21" t="s">
        <v>155</v>
      </c>
      <c r="F111" s="63">
        <v>0.3</v>
      </c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</row>
    <row r="112" spans="1:17" s="22" customFormat="1" ht="72" x14ac:dyDescent="0.2">
      <c r="A112" s="38">
        <v>102</v>
      </c>
      <c r="B112" s="39"/>
      <c r="C112" s="39"/>
      <c r="D112" s="42" t="s">
        <v>165</v>
      </c>
      <c r="E112" s="21" t="s">
        <v>76</v>
      </c>
      <c r="F112" s="62">
        <v>1</v>
      </c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</row>
    <row r="113" spans="1:17" s="22" customFormat="1" ht="72" x14ac:dyDescent="0.2">
      <c r="A113" s="38">
        <v>103</v>
      </c>
      <c r="B113" s="39"/>
      <c r="C113" s="39"/>
      <c r="D113" s="44" t="s">
        <v>136</v>
      </c>
      <c r="E113" s="45" t="s">
        <v>76</v>
      </c>
      <c r="F113" s="63">
        <f>F112</f>
        <v>1</v>
      </c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</row>
    <row r="114" spans="1:17" s="22" customFormat="1" ht="24" x14ac:dyDescent="0.2">
      <c r="A114" s="38">
        <v>104</v>
      </c>
      <c r="B114" s="39"/>
      <c r="C114" s="39"/>
      <c r="D114" s="44" t="s">
        <v>78</v>
      </c>
      <c r="E114" s="21" t="s">
        <v>155</v>
      </c>
      <c r="F114" s="63">
        <v>0.5</v>
      </c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</row>
    <row r="115" spans="1:17" s="22" customFormat="1" ht="13.5" x14ac:dyDescent="0.2">
      <c r="A115" s="38">
        <v>105</v>
      </c>
      <c r="B115" s="39"/>
      <c r="C115" s="39"/>
      <c r="D115" s="44" t="s">
        <v>107</v>
      </c>
      <c r="E115" s="21" t="s">
        <v>155</v>
      </c>
      <c r="F115" s="63">
        <v>0.22500000000000001</v>
      </c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</row>
    <row r="116" spans="1:17" s="22" customFormat="1" ht="24" x14ac:dyDescent="0.2">
      <c r="A116" s="38">
        <v>106</v>
      </c>
      <c r="B116" s="39"/>
      <c r="C116" s="39"/>
      <c r="D116" s="44" t="s">
        <v>79</v>
      </c>
      <c r="E116" s="21" t="s">
        <v>155</v>
      </c>
      <c r="F116" s="63">
        <v>0.65</v>
      </c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</row>
    <row r="117" spans="1:17" s="22" customFormat="1" ht="13.5" x14ac:dyDescent="0.2">
      <c r="A117" s="38">
        <v>107</v>
      </c>
      <c r="B117" s="39"/>
      <c r="C117" s="39"/>
      <c r="D117" s="52" t="s">
        <v>166</v>
      </c>
      <c r="E117" s="45" t="s">
        <v>81</v>
      </c>
      <c r="F117" s="63">
        <v>2</v>
      </c>
      <c r="G117" s="43"/>
      <c r="H117" s="43"/>
      <c r="I117" s="43"/>
      <c r="J117" s="56"/>
      <c r="K117" s="43"/>
      <c r="L117" s="43"/>
      <c r="M117" s="43"/>
      <c r="N117" s="43"/>
      <c r="O117" s="43"/>
      <c r="P117" s="43"/>
      <c r="Q117" s="43"/>
    </row>
    <row r="118" spans="1:17" s="22" customFormat="1" ht="12" x14ac:dyDescent="0.2">
      <c r="A118" s="38">
        <v>108</v>
      </c>
      <c r="B118" s="39"/>
      <c r="C118" s="39"/>
      <c r="D118" s="52" t="s">
        <v>137</v>
      </c>
      <c r="E118" s="45" t="s">
        <v>76</v>
      </c>
      <c r="F118" s="63">
        <v>1</v>
      </c>
      <c r="G118" s="43"/>
      <c r="H118" s="43"/>
      <c r="I118" s="43"/>
      <c r="J118" s="56"/>
      <c r="K118" s="43"/>
      <c r="L118" s="43"/>
      <c r="M118" s="43"/>
      <c r="N118" s="43"/>
      <c r="O118" s="43"/>
      <c r="P118" s="43"/>
      <c r="Q118" s="43"/>
    </row>
    <row r="119" spans="1:17" s="22" customFormat="1" ht="72" x14ac:dyDescent="0.2">
      <c r="A119" s="38">
        <v>109</v>
      </c>
      <c r="B119" s="39"/>
      <c r="C119" s="39"/>
      <c r="D119" s="42" t="s">
        <v>167</v>
      </c>
      <c r="E119" s="21" t="s">
        <v>76</v>
      </c>
      <c r="F119" s="62">
        <v>1</v>
      </c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</row>
    <row r="120" spans="1:17" s="22" customFormat="1" ht="72" x14ac:dyDescent="0.2">
      <c r="A120" s="38">
        <v>110</v>
      </c>
      <c r="B120" s="39"/>
      <c r="C120" s="39"/>
      <c r="D120" s="44" t="s">
        <v>138</v>
      </c>
      <c r="E120" s="45" t="s">
        <v>76</v>
      </c>
      <c r="F120" s="63">
        <f>F119</f>
        <v>1</v>
      </c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</row>
    <row r="121" spans="1:17" s="22" customFormat="1" ht="24" x14ac:dyDescent="0.2">
      <c r="A121" s="38">
        <v>111</v>
      </c>
      <c r="B121" s="39"/>
      <c r="C121" s="39"/>
      <c r="D121" s="44" t="s">
        <v>78</v>
      </c>
      <c r="E121" s="21" t="s">
        <v>155</v>
      </c>
      <c r="F121" s="63">
        <v>0.5</v>
      </c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</row>
    <row r="122" spans="1:17" s="22" customFormat="1" ht="13.5" x14ac:dyDescent="0.2">
      <c r="A122" s="38">
        <v>112</v>
      </c>
      <c r="B122" s="39"/>
      <c r="C122" s="39"/>
      <c r="D122" s="44" t="s">
        <v>107</v>
      </c>
      <c r="E122" s="21" t="s">
        <v>155</v>
      </c>
      <c r="F122" s="63">
        <v>0.22500000000000001</v>
      </c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</row>
    <row r="123" spans="1:17" s="22" customFormat="1" ht="24" x14ac:dyDescent="0.2">
      <c r="A123" s="38">
        <v>113</v>
      </c>
      <c r="B123" s="39"/>
      <c r="C123" s="39"/>
      <c r="D123" s="44" t="s">
        <v>79</v>
      </c>
      <c r="E123" s="21" t="s">
        <v>155</v>
      </c>
      <c r="F123" s="63">
        <v>0.4</v>
      </c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17" s="22" customFormat="1" ht="12" x14ac:dyDescent="0.2">
      <c r="A124" s="38">
        <v>114</v>
      </c>
      <c r="B124" s="39"/>
      <c r="C124" s="39"/>
      <c r="D124" s="53" t="s">
        <v>139</v>
      </c>
      <c r="E124" s="45" t="s">
        <v>76</v>
      </c>
      <c r="F124" s="63">
        <v>1</v>
      </c>
      <c r="G124" s="43"/>
      <c r="H124" s="43"/>
      <c r="I124" s="43"/>
      <c r="J124" s="56"/>
      <c r="K124" s="43"/>
      <c r="L124" s="43"/>
      <c r="M124" s="43"/>
      <c r="N124" s="43"/>
      <c r="O124" s="43"/>
      <c r="P124" s="43"/>
      <c r="Q124" s="43"/>
    </row>
    <row r="125" spans="1:17" s="22" customFormat="1" ht="12" x14ac:dyDescent="0.2">
      <c r="A125" s="38">
        <v>115</v>
      </c>
      <c r="B125" s="39"/>
      <c r="C125" s="39"/>
      <c r="D125" s="53" t="s">
        <v>140</v>
      </c>
      <c r="E125" s="45" t="s">
        <v>76</v>
      </c>
      <c r="F125" s="63">
        <f>F124</f>
        <v>1</v>
      </c>
      <c r="G125" s="43"/>
      <c r="H125" s="43"/>
      <c r="I125" s="43"/>
      <c r="J125" s="56"/>
      <c r="K125" s="43"/>
      <c r="L125" s="43"/>
      <c r="M125" s="43"/>
      <c r="N125" s="43"/>
      <c r="O125" s="43"/>
      <c r="P125" s="43"/>
      <c r="Q125" s="43"/>
    </row>
    <row r="126" spans="1:17" s="22" customFormat="1" ht="12" x14ac:dyDescent="0.2">
      <c r="A126" s="38">
        <v>116</v>
      </c>
      <c r="B126" s="39"/>
      <c r="C126" s="39"/>
      <c r="D126" s="53" t="s">
        <v>141</v>
      </c>
      <c r="E126" s="45" t="s">
        <v>76</v>
      </c>
      <c r="F126" s="63">
        <f>F125</f>
        <v>1</v>
      </c>
      <c r="G126" s="43"/>
      <c r="H126" s="43"/>
      <c r="I126" s="43"/>
      <c r="J126" s="56"/>
      <c r="K126" s="43"/>
      <c r="L126" s="43"/>
      <c r="M126" s="43"/>
      <c r="N126" s="43"/>
      <c r="O126" s="43"/>
      <c r="P126" s="43"/>
      <c r="Q126" s="43"/>
    </row>
    <row r="127" spans="1:17" s="22" customFormat="1" ht="13.5" x14ac:dyDescent="0.2">
      <c r="A127" s="38">
        <v>117</v>
      </c>
      <c r="B127" s="39"/>
      <c r="C127" s="39"/>
      <c r="D127" s="53" t="s">
        <v>168</v>
      </c>
      <c r="E127" s="45" t="s">
        <v>76</v>
      </c>
      <c r="F127" s="63">
        <f>F126</f>
        <v>1</v>
      </c>
      <c r="G127" s="43"/>
      <c r="H127" s="43"/>
      <c r="I127" s="43"/>
      <c r="J127" s="56"/>
      <c r="K127" s="43"/>
      <c r="L127" s="43"/>
      <c r="M127" s="43"/>
      <c r="N127" s="43"/>
      <c r="O127" s="43"/>
      <c r="P127" s="43"/>
      <c r="Q127" s="43"/>
    </row>
    <row r="128" spans="1:17" s="22" customFormat="1" ht="72" x14ac:dyDescent="0.2">
      <c r="A128" s="38">
        <v>118</v>
      </c>
      <c r="B128" s="39"/>
      <c r="C128" s="39"/>
      <c r="D128" s="42" t="s">
        <v>72</v>
      </c>
      <c r="E128" s="21" t="s">
        <v>27</v>
      </c>
      <c r="F128" s="62">
        <v>5</v>
      </c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</row>
    <row r="129" spans="1:17" s="22" customFormat="1" ht="36" x14ac:dyDescent="0.2">
      <c r="A129" s="38">
        <v>119</v>
      </c>
      <c r="B129" s="39"/>
      <c r="C129" s="39"/>
      <c r="D129" s="44" t="s">
        <v>74</v>
      </c>
      <c r="E129" s="45" t="s">
        <v>27</v>
      </c>
      <c r="F129" s="62">
        <f>F128</f>
        <v>5</v>
      </c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</row>
    <row r="130" spans="1:17" s="22" customFormat="1" ht="24" x14ac:dyDescent="0.2">
      <c r="A130" s="38">
        <v>120</v>
      </c>
      <c r="B130" s="39"/>
      <c r="C130" s="39"/>
      <c r="D130" s="47" t="s">
        <v>71</v>
      </c>
      <c r="E130" s="21" t="s">
        <v>155</v>
      </c>
      <c r="F130" s="62">
        <v>5</v>
      </c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</row>
    <row r="131" spans="1:17" s="22" customFormat="1" ht="72" x14ac:dyDescent="0.2">
      <c r="A131" s="38">
        <v>121</v>
      </c>
      <c r="B131" s="39"/>
      <c r="C131" s="39"/>
      <c r="D131" s="42" t="s">
        <v>118</v>
      </c>
      <c r="E131" s="21" t="s">
        <v>27</v>
      </c>
      <c r="F131" s="62">
        <f>2+2+7.5</f>
        <v>11.5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</row>
    <row r="132" spans="1:17" s="22" customFormat="1" ht="36" x14ac:dyDescent="0.2">
      <c r="A132" s="38">
        <v>122</v>
      </c>
      <c r="B132" s="39"/>
      <c r="C132" s="39"/>
      <c r="D132" s="44" t="s">
        <v>100</v>
      </c>
      <c r="E132" s="45" t="s">
        <v>27</v>
      </c>
      <c r="F132" s="62">
        <f>F131</f>
        <v>11.5</v>
      </c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</row>
    <row r="133" spans="1:17" s="22" customFormat="1" ht="24" x14ac:dyDescent="0.2">
      <c r="A133" s="38">
        <v>123</v>
      </c>
      <c r="B133" s="39"/>
      <c r="C133" s="39"/>
      <c r="D133" s="47" t="s">
        <v>71</v>
      </c>
      <c r="E133" s="21" t="s">
        <v>155</v>
      </c>
      <c r="F133" s="62">
        <v>13.2</v>
      </c>
      <c r="G133" s="48"/>
      <c r="H133" s="43"/>
      <c r="I133" s="43"/>
      <c r="J133" s="43"/>
      <c r="K133" s="43"/>
      <c r="L133" s="43"/>
      <c r="M133" s="43"/>
      <c r="N133" s="43"/>
      <c r="O133" s="43"/>
      <c r="P133" s="43"/>
      <c r="Q133" s="43"/>
    </row>
    <row r="134" spans="1:17" s="22" customFormat="1" ht="36" x14ac:dyDescent="0.2">
      <c r="A134" s="38">
        <v>124</v>
      </c>
      <c r="B134" s="39"/>
      <c r="C134" s="39"/>
      <c r="D134" s="42" t="s">
        <v>114</v>
      </c>
      <c r="E134" s="21" t="s">
        <v>81</v>
      </c>
      <c r="F134" s="62">
        <v>6</v>
      </c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</row>
    <row r="135" spans="1:17" s="22" customFormat="1" ht="36" x14ac:dyDescent="0.2">
      <c r="A135" s="38">
        <v>125</v>
      </c>
      <c r="B135" s="39"/>
      <c r="C135" s="39"/>
      <c r="D135" s="42" t="s">
        <v>115</v>
      </c>
      <c r="E135" s="21" t="s">
        <v>81</v>
      </c>
      <c r="F135" s="62">
        <v>8</v>
      </c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</row>
    <row r="136" spans="1:17" s="22" customFormat="1" ht="36" x14ac:dyDescent="0.2">
      <c r="A136" s="38">
        <v>126</v>
      </c>
      <c r="B136" s="39"/>
      <c r="C136" s="39"/>
      <c r="D136" s="42" t="s">
        <v>83</v>
      </c>
      <c r="E136" s="45" t="s">
        <v>27</v>
      </c>
      <c r="F136" s="63">
        <f>F128+F131</f>
        <v>16.5</v>
      </c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</row>
    <row r="137" spans="1:17" s="22" customFormat="1" ht="24" x14ac:dyDescent="0.2">
      <c r="A137" s="38">
        <v>127</v>
      </c>
      <c r="B137" s="39"/>
      <c r="C137" s="39"/>
      <c r="D137" s="42" t="s">
        <v>84</v>
      </c>
      <c r="E137" s="45" t="s">
        <v>27</v>
      </c>
      <c r="F137" s="63">
        <f>F136</f>
        <v>16.5</v>
      </c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</row>
    <row r="138" spans="1:17" s="22" customFormat="1" ht="24" x14ac:dyDescent="0.2">
      <c r="A138" s="38">
        <v>128</v>
      </c>
      <c r="B138" s="39"/>
      <c r="C138" s="39"/>
      <c r="D138" s="42" t="s">
        <v>85</v>
      </c>
      <c r="E138" s="45" t="s">
        <v>27</v>
      </c>
      <c r="F138" s="63">
        <f>F136</f>
        <v>16.5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</row>
    <row r="139" spans="1:17" s="22" customFormat="1" ht="12" x14ac:dyDescent="0.2">
      <c r="A139" s="38">
        <v>129</v>
      </c>
      <c r="B139" s="39"/>
      <c r="C139" s="39"/>
      <c r="D139" s="49" t="s">
        <v>89</v>
      </c>
      <c r="E139" s="45" t="s">
        <v>90</v>
      </c>
      <c r="F139" s="62">
        <v>9</v>
      </c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</row>
    <row r="140" spans="1:17" s="22" customFormat="1" ht="24" x14ac:dyDescent="0.2">
      <c r="A140" s="38">
        <v>130</v>
      </c>
      <c r="B140" s="39"/>
      <c r="C140" s="39"/>
      <c r="D140" s="44" t="s">
        <v>91</v>
      </c>
      <c r="E140" s="50" t="s">
        <v>27</v>
      </c>
      <c r="F140" s="65">
        <f>3*F139</f>
        <v>27</v>
      </c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</row>
    <row r="141" spans="1:17" s="22" customFormat="1" ht="36" x14ac:dyDescent="0.2">
      <c r="A141" s="38">
        <v>131</v>
      </c>
      <c r="B141" s="39"/>
      <c r="C141" s="39"/>
      <c r="D141" s="42" t="s">
        <v>86</v>
      </c>
      <c r="E141" s="45" t="s">
        <v>155</v>
      </c>
      <c r="F141" s="63">
        <v>50</v>
      </c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</row>
    <row r="142" spans="1:17" s="22" customFormat="1" ht="36" x14ac:dyDescent="0.2">
      <c r="A142" s="38">
        <v>132</v>
      </c>
      <c r="B142" s="39"/>
      <c r="C142" s="39"/>
      <c r="D142" s="42" t="s">
        <v>87</v>
      </c>
      <c r="E142" s="45" t="s">
        <v>27</v>
      </c>
      <c r="F142" s="63">
        <f>F138</f>
        <v>16.5</v>
      </c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</row>
    <row r="143" spans="1:17" s="22" customFormat="1" ht="24" x14ac:dyDescent="0.2">
      <c r="A143" s="38">
        <v>133</v>
      </c>
      <c r="B143" s="39"/>
      <c r="C143" s="39"/>
      <c r="D143" s="51" t="s">
        <v>94</v>
      </c>
      <c r="E143" s="45" t="s">
        <v>27</v>
      </c>
      <c r="F143" s="63">
        <f>F142</f>
        <v>16.5</v>
      </c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</row>
    <row r="144" spans="1:17" s="22" customFormat="1" ht="24" x14ac:dyDescent="0.2">
      <c r="A144" s="38">
        <v>134</v>
      </c>
      <c r="B144" s="39"/>
      <c r="C144" s="39"/>
      <c r="D144" s="51" t="s">
        <v>95</v>
      </c>
      <c r="E144" s="45" t="s">
        <v>27</v>
      </c>
      <c r="F144" s="63">
        <f>F143</f>
        <v>16.5</v>
      </c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</row>
    <row r="145" spans="1:17" s="22" customFormat="1" ht="12" x14ac:dyDescent="0.2">
      <c r="A145" s="38">
        <v>135</v>
      </c>
      <c r="B145" s="39"/>
      <c r="C145" s="39"/>
      <c r="D145" s="51" t="s">
        <v>96</v>
      </c>
      <c r="E145" s="45" t="s">
        <v>27</v>
      </c>
      <c r="F145" s="63">
        <f>F144</f>
        <v>16.5</v>
      </c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</row>
    <row r="146" spans="1:17" s="22" customFormat="1" ht="24" x14ac:dyDescent="0.2">
      <c r="A146" s="38">
        <v>136</v>
      </c>
      <c r="B146" s="39"/>
      <c r="C146" s="39"/>
      <c r="D146" s="51" t="s">
        <v>97</v>
      </c>
      <c r="E146" s="45" t="s">
        <v>76</v>
      </c>
      <c r="F146" s="63">
        <v>1</v>
      </c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</row>
    <row r="147" spans="1:17" s="22" customFormat="1" ht="12" x14ac:dyDescent="0.2">
      <c r="A147" s="38"/>
      <c r="B147" s="39"/>
      <c r="C147" s="39"/>
      <c r="D147" s="51"/>
      <c r="E147" s="45"/>
      <c r="F147" s="6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</row>
    <row r="148" spans="1:17" s="22" customFormat="1" ht="12.75" customHeight="1" x14ac:dyDescent="0.2">
      <c r="A148" s="153" t="s">
        <v>98</v>
      </c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</row>
    <row r="149" spans="1:17" s="22" customFormat="1" ht="48" x14ac:dyDescent="0.2">
      <c r="A149" s="38">
        <v>137</v>
      </c>
      <c r="B149" s="39"/>
      <c r="C149" s="39"/>
      <c r="D149" s="42" t="s">
        <v>99</v>
      </c>
      <c r="E149" s="45" t="s">
        <v>155</v>
      </c>
      <c r="F149" s="63">
        <v>450</v>
      </c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</row>
    <row r="150" spans="1:17" s="22" customFormat="1" ht="13.5" x14ac:dyDescent="0.2">
      <c r="A150" s="38">
        <v>138</v>
      </c>
      <c r="B150" s="39"/>
      <c r="C150" s="39"/>
      <c r="D150" s="42" t="s">
        <v>142</v>
      </c>
      <c r="E150" s="21" t="s">
        <v>169</v>
      </c>
      <c r="F150" s="62">
        <v>60</v>
      </c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</row>
    <row r="151" spans="1:17" s="22" customFormat="1" ht="13.5" x14ac:dyDescent="0.2">
      <c r="A151" s="38">
        <v>139</v>
      </c>
      <c r="B151" s="39"/>
      <c r="C151" s="39"/>
      <c r="D151" s="44" t="s">
        <v>143</v>
      </c>
      <c r="E151" s="21" t="s">
        <v>155</v>
      </c>
      <c r="F151" s="62">
        <f>F150*0.04</f>
        <v>2.4</v>
      </c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</row>
    <row r="152" spans="1:17" s="22" customFormat="1" ht="13.5" x14ac:dyDescent="0.2">
      <c r="A152" s="38">
        <v>140</v>
      </c>
      <c r="B152" s="39"/>
      <c r="C152" s="39"/>
      <c r="D152" s="44" t="s">
        <v>144</v>
      </c>
      <c r="E152" s="21" t="s">
        <v>155</v>
      </c>
      <c r="F152" s="62">
        <f>F151</f>
        <v>2.4</v>
      </c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</row>
    <row r="153" spans="1:17" s="22" customFormat="1" ht="24" x14ac:dyDescent="0.2">
      <c r="A153" s="38">
        <v>141</v>
      </c>
      <c r="B153" s="39"/>
      <c r="C153" s="39"/>
      <c r="D153" s="44" t="s">
        <v>145</v>
      </c>
      <c r="E153" s="21" t="s">
        <v>155</v>
      </c>
      <c r="F153" s="62">
        <f>F150*0.25</f>
        <v>15</v>
      </c>
      <c r="G153" s="43"/>
      <c r="H153" s="43"/>
      <c r="I153" s="43"/>
      <c r="J153" s="56"/>
      <c r="K153" s="43"/>
      <c r="L153" s="43"/>
      <c r="M153" s="43"/>
      <c r="N153" s="43"/>
      <c r="O153" s="43"/>
      <c r="P153" s="43"/>
      <c r="Q153" s="43"/>
    </row>
    <row r="154" spans="1:17" s="22" customFormat="1" ht="24" x14ac:dyDescent="0.2">
      <c r="A154" s="38">
        <v>142</v>
      </c>
      <c r="B154" s="39"/>
      <c r="C154" s="39"/>
      <c r="D154" s="44" t="s">
        <v>146</v>
      </c>
      <c r="E154" s="21" t="s">
        <v>155</v>
      </c>
      <c r="F154" s="62">
        <f>F150*0.4</f>
        <v>24</v>
      </c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</row>
    <row r="155" spans="1:17" s="22" customFormat="1" ht="13.5" x14ac:dyDescent="0.2">
      <c r="A155" s="38">
        <v>143</v>
      </c>
      <c r="B155" s="39"/>
      <c r="C155" s="39"/>
      <c r="D155" s="42" t="s">
        <v>147</v>
      </c>
      <c r="E155" s="21" t="s">
        <v>169</v>
      </c>
      <c r="F155" s="62">
        <v>55</v>
      </c>
      <c r="G155" s="43"/>
      <c r="H155" s="43"/>
      <c r="I155" s="43"/>
      <c r="J155" s="37"/>
      <c r="K155" s="43"/>
      <c r="L155" s="43"/>
      <c r="M155" s="43"/>
      <c r="N155" s="43"/>
      <c r="O155" s="43"/>
      <c r="P155" s="43"/>
      <c r="Q155" s="43"/>
    </row>
    <row r="156" spans="1:17" s="22" customFormat="1" ht="13.5" x14ac:dyDescent="0.2">
      <c r="A156" s="38">
        <v>144</v>
      </c>
      <c r="B156" s="39"/>
      <c r="C156" s="39"/>
      <c r="D156" s="44" t="s">
        <v>148</v>
      </c>
      <c r="E156" s="21" t="s">
        <v>155</v>
      </c>
      <c r="F156" s="62">
        <f>F155*0.15</f>
        <v>8.25</v>
      </c>
      <c r="G156" s="43"/>
      <c r="H156" s="43"/>
      <c r="I156" s="43"/>
      <c r="J156" s="56"/>
      <c r="K156" s="43"/>
      <c r="L156" s="43"/>
      <c r="M156" s="43"/>
      <c r="N156" s="43"/>
      <c r="O156" s="43"/>
      <c r="P156" s="43"/>
      <c r="Q156" s="43"/>
    </row>
    <row r="157" spans="1:17" s="22" customFormat="1" ht="36" x14ac:dyDescent="0.2">
      <c r="A157" s="38">
        <v>145</v>
      </c>
      <c r="B157" s="39"/>
      <c r="C157" s="39"/>
      <c r="D157" s="44" t="s">
        <v>149</v>
      </c>
      <c r="E157" s="21" t="s">
        <v>150</v>
      </c>
      <c r="F157" s="62">
        <f>F155*0.01*3</f>
        <v>1.6500000000000001</v>
      </c>
      <c r="G157" s="43"/>
      <c r="H157" s="43"/>
      <c r="I157" s="43"/>
      <c r="J157" s="37"/>
      <c r="K157" s="43"/>
      <c r="L157" s="43"/>
      <c r="M157" s="43"/>
      <c r="N157" s="43"/>
      <c r="O157" s="43"/>
      <c r="P157" s="43"/>
      <c r="Q157" s="43"/>
    </row>
    <row r="158" spans="1:17" s="22" customFormat="1" ht="13.5" x14ac:dyDescent="0.2">
      <c r="A158" s="38">
        <v>146</v>
      </c>
      <c r="B158" s="39"/>
      <c r="C158" s="39"/>
      <c r="D158" s="42" t="s">
        <v>151</v>
      </c>
      <c r="E158" s="21" t="s">
        <v>169</v>
      </c>
      <c r="F158" s="62">
        <v>15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</row>
    <row r="159" spans="1:17" s="22" customFormat="1" ht="13.5" x14ac:dyDescent="0.2">
      <c r="A159" s="38">
        <v>147</v>
      </c>
      <c r="B159" s="39"/>
      <c r="C159" s="39"/>
      <c r="D159" s="44" t="s">
        <v>152</v>
      </c>
      <c r="E159" s="21" t="s">
        <v>155</v>
      </c>
      <c r="F159" s="62">
        <f>F158*0.06</f>
        <v>0.89999999999999991</v>
      </c>
      <c r="G159" s="43"/>
      <c r="H159" s="43"/>
      <c r="I159" s="43"/>
      <c r="J159" s="37"/>
      <c r="K159" s="43"/>
      <c r="L159" s="43"/>
      <c r="M159" s="43"/>
      <c r="N159" s="43"/>
      <c r="O159" s="43"/>
      <c r="P159" s="43"/>
      <c r="Q159" s="43"/>
    </row>
    <row r="160" spans="1:17" s="22" customFormat="1" ht="13.5" x14ac:dyDescent="0.2">
      <c r="A160" s="38">
        <v>148</v>
      </c>
      <c r="B160" s="39"/>
      <c r="C160" s="39"/>
      <c r="D160" s="44" t="s">
        <v>171</v>
      </c>
      <c r="E160" s="21" t="s">
        <v>155</v>
      </c>
      <c r="F160" s="62">
        <f>F158*0.03</f>
        <v>0.44999999999999996</v>
      </c>
      <c r="G160" s="43"/>
      <c r="H160" s="43"/>
      <c r="I160" s="43"/>
      <c r="J160" s="37"/>
      <c r="K160" s="43"/>
      <c r="L160" s="43"/>
      <c r="M160" s="43"/>
      <c r="N160" s="43"/>
      <c r="O160" s="43"/>
      <c r="P160" s="43"/>
      <c r="Q160" s="43"/>
    </row>
    <row r="161" spans="1:17" s="22" customFormat="1" ht="13.5" x14ac:dyDescent="0.2">
      <c r="A161" s="38">
        <v>150</v>
      </c>
      <c r="B161" s="39"/>
      <c r="C161" s="39"/>
      <c r="D161" s="44" t="s">
        <v>153</v>
      </c>
      <c r="E161" s="21" t="s">
        <v>155</v>
      </c>
      <c r="F161" s="62">
        <f>F160*0.15</f>
        <v>6.7499999999999991E-2</v>
      </c>
      <c r="G161" s="43"/>
      <c r="H161" s="43"/>
      <c r="I161" s="43"/>
      <c r="J161" s="56"/>
      <c r="K161" s="43"/>
      <c r="L161" s="43"/>
      <c r="M161" s="43"/>
      <c r="N161" s="43"/>
      <c r="O161" s="43"/>
      <c r="P161" s="43"/>
      <c r="Q161" s="43"/>
    </row>
    <row r="162" spans="1:17" s="22" customFormat="1" ht="24" x14ac:dyDescent="0.2">
      <c r="A162" s="38">
        <v>151</v>
      </c>
      <c r="B162" s="39"/>
      <c r="C162" s="39"/>
      <c r="D162" s="44" t="s">
        <v>154</v>
      </c>
      <c r="E162" s="21" t="s">
        <v>155</v>
      </c>
      <c r="F162" s="62">
        <f>F160*0.3</f>
        <v>0.13499999999999998</v>
      </c>
      <c r="G162" s="43"/>
      <c r="H162" s="43"/>
      <c r="I162" s="43"/>
      <c r="J162" s="41"/>
      <c r="K162" s="43"/>
      <c r="L162" s="43"/>
      <c r="M162" s="43"/>
      <c r="N162" s="43"/>
      <c r="O162" s="43"/>
      <c r="P162" s="43"/>
      <c r="Q162" s="43"/>
    </row>
    <row r="163" spans="1:17" s="28" customFormat="1" ht="12" x14ac:dyDescent="0.2">
      <c r="A163" s="147"/>
      <c r="B163" s="148"/>
      <c r="C163" s="57"/>
      <c r="D163" s="149"/>
      <c r="E163" s="124"/>
      <c r="F163" s="124"/>
      <c r="G163" s="124"/>
      <c r="H163" s="124"/>
      <c r="I163" s="124"/>
      <c r="J163" s="124"/>
      <c r="K163" s="124"/>
      <c r="L163" s="124"/>
      <c r="M163" s="55"/>
      <c r="N163" s="55"/>
      <c r="O163" s="55"/>
      <c r="P163" s="55"/>
      <c r="Q163" s="55"/>
    </row>
    <row r="164" spans="1:17" s="29" customFormat="1" x14ac:dyDescent="0.2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10"/>
      <c r="N164" s="111"/>
      <c r="O164" s="111"/>
      <c r="P164" s="111"/>
      <c r="Q164" s="111"/>
    </row>
    <row r="165" spans="1:17" s="29" customFormat="1" x14ac:dyDescent="0.2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06"/>
      <c r="N165" s="112"/>
      <c r="O165" s="112"/>
      <c r="P165" s="112"/>
      <c r="Q165" s="112"/>
    </row>
    <row r="166" spans="1:17" s="29" customFormat="1" x14ac:dyDescent="0.2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12"/>
      <c r="O166" s="112"/>
      <c r="P166" s="112"/>
      <c r="Q166" s="112"/>
    </row>
    <row r="167" spans="1:17" x14ac:dyDescent="0.2">
      <c r="A167" s="113"/>
      <c r="B167" s="114"/>
      <c r="C167" s="114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1:17" s="22" customFormat="1" ht="11.25" x14ac:dyDescent="0.2">
      <c r="A168" s="117"/>
      <c r="B168" s="96"/>
      <c r="C168" s="96"/>
      <c r="D168" s="109"/>
      <c r="E168" s="144"/>
      <c r="F168" s="144"/>
      <c r="G168" s="144"/>
      <c r="H168" s="144"/>
      <c r="I168" s="144"/>
      <c r="J168" s="144"/>
      <c r="K168" s="144"/>
      <c r="L168" s="144"/>
      <c r="M168" s="144"/>
      <c r="N168" s="118"/>
      <c r="O168" s="145"/>
      <c r="P168" s="145"/>
      <c r="Q168" s="145"/>
    </row>
    <row r="169" spans="1:17" s="22" customFormat="1" ht="11.25" x14ac:dyDescent="0.2">
      <c r="A169" s="34"/>
      <c r="B169" s="35"/>
      <c r="C169" s="35"/>
      <c r="E169" s="143"/>
      <c r="F169" s="143"/>
      <c r="G169" s="143"/>
      <c r="H169" s="143"/>
      <c r="I169" s="143"/>
      <c r="J169" s="143"/>
      <c r="K169" s="143"/>
      <c r="L169" s="143"/>
      <c r="M169" s="143"/>
      <c r="N169" s="36"/>
      <c r="O169" s="143"/>
      <c r="P169" s="143"/>
      <c r="Q169" s="143"/>
    </row>
    <row r="170" spans="1:17" s="22" customFormat="1" ht="11.25" x14ac:dyDescent="0.2">
      <c r="A170" s="34"/>
      <c r="B170" s="35"/>
      <c r="C170" s="3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1:17" s="22" customFormat="1" ht="11.25" x14ac:dyDescent="0.2">
      <c r="A171" s="34"/>
      <c r="B171" s="35"/>
      <c r="C171" s="3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1:17" s="22" customFormat="1" ht="11.25" x14ac:dyDescent="0.2">
      <c r="A172" s="34"/>
      <c r="B172" s="35"/>
      <c r="C172" s="35"/>
      <c r="E172" s="143"/>
      <c r="F172" s="143"/>
      <c r="G172" s="143"/>
      <c r="H172" s="143"/>
      <c r="I172" s="143"/>
      <c r="J172" s="143"/>
      <c r="K172" s="143"/>
      <c r="L172" s="143"/>
      <c r="M172" s="143"/>
      <c r="N172" s="36"/>
      <c r="O172" s="146"/>
      <c r="P172" s="146"/>
      <c r="Q172" s="146"/>
    </row>
    <row r="173" spans="1:17" s="22" customFormat="1" ht="11.25" x14ac:dyDescent="0.2">
      <c r="A173" s="34"/>
      <c r="B173" s="35"/>
      <c r="C173" s="35"/>
      <c r="E173" s="143"/>
      <c r="F173" s="143"/>
      <c r="G173" s="143"/>
      <c r="H173" s="143"/>
      <c r="I173" s="143"/>
      <c r="J173" s="143"/>
      <c r="K173" s="143"/>
      <c r="L173" s="143"/>
      <c r="M173" s="143"/>
      <c r="N173" s="36"/>
      <c r="O173" s="143"/>
      <c r="P173" s="143"/>
      <c r="Q173" s="143"/>
    </row>
    <row r="174" spans="1:17" s="22" customFormat="1" ht="11.25" x14ac:dyDescent="0.2">
      <c r="A174" s="34"/>
      <c r="B174" s="35"/>
      <c r="C174" s="3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</sheetData>
  <mergeCells count="29">
    <mergeCell ref="A1:Q1"/>
    <mergeCell ref="A2:Q2"/>
    <mergeCell ref="M4:Q4"/>
    <mergeCell ref="P3:Q3"/>
    <mergeCell ref="A4:A5"/>
    <mergeCell ref="B4:B5"/>
    <mergeCell ref="D4:D5"/>
    <mergeCell ref="G4:L4"/>
    <mergeCell ref="A163:B163"/>
    <mergeCell ref="D163:L163"/>
    <mergeCell ref="A6:Q6"/>
    <mergeCell ref="A148:Q148"/>
    <mergeCell ref="A96:Q96"/>
    <mergeCell ref="D91:F91"/>
    <mergeCell ref="E173:G173"/>
    <mergeCell ref="H173:M173"/>
    <mergeCell ref="O173:Q173"/>
    <mergeCell ref="E172:G172"/>
    <mergeCell ref="H172:M172"/>
    <mergeCell ref="O172:Q172"/>
    <mergeCell ref="A164:L164"/>
    <mergeCell ref="E169:G169"/>
    <mergeCell ref="H169:M169"/>
    <mergeCell ref="O169:Q169"/>
    <mergeCell ref="E168:G168"/>
    <mergeCell ref="H168:M168"/>
    <mergeCell ref="O168:Q168"/>
    <mergeCell ref="A165:L165"/>
    <mergeCell ref="A166:M166"/>
  </mergeCells>
  <phoneticPr fontId="24" type="noConversion"/>
  <printOptions horizontalCentered="1"/>
  <pageMargins left="0" right="0" top="0.67" bottom="0.24" header="0.67" footer="0.2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Layout" topLeftCell="A25" zoomScale="115" zoomScaleNormal="100" zoomScalePageLayoutView="115" workbookViewId="0">
      <selection activeCell="C42" sqref="C42"/>
    </sheetView>
  </sheetViews>
  <sheetFormatPr defaultRowHeight="12.75" x14ac:dyDescent="0.2"/>
  <cols>
    <col min="1" max="1" width="3.42578125" style="72" customWidth="1"/>
    <col min="2" max="2" width="7.7109375" style="73" customWidth="1"/>
    <col min="3" max="3" width="29.85546875" style="74" customWidth="1"/>
    <col min="4" max="4" width="13.7109375" style="74" customWidth="1"/>
    <col min="5" max="5" width="3.85546875" style="75" customWidth="1"/>
    <col min="6" max="6" width="7.5703125" style="75" customWidth="1"/>
    <col min="7" max="7" width="6.42578125" style="75" customWidth="1"/>
    <col min="8" max="8" width="4.85546875" style="75" customWidth="1"/>
    <col min="9" max="9" width="7.140625" style="75" customWidth="1"/>
    <col min="10" max="10" width="6.7109375" style="75" customWidth="1"/>
    <col min="11" max="11" width="6.42578125" style="75" customWidth="1"/>
    <col min="12" max="12" width="9" style="75" customWidth="1"/>
    <col min="13" max="13" width="8.140625" style="75" bestFit="1" customWidth="1"/>
    <col min="14" max="14" width="10.140625" style="75" customWidth="1"/>
    <col min="15" max="15" width="9.140625" style="75" bestFit="1"/>
    <col min="16" max="16" width="8.140625" style="75" bestFit="1" customWidth="1"/>
    <col min="17" max="17" width="11.42578125" style="75" customWidth="1"/>
    <col min="18" max="16384" width="9.140625" style="71"/>
  </cols>
  <sheetData>
    <row r="1" spans="1:17" s="2" customFormat="1" ht="13.5" customHeight="1" x14ac:dyDescent="0.25">
      <c r="A1" s="135" t="s">
        <v>263</v>
      </c>
      <c r="B1" s="135"/>
      <c r="C1" s="136"/>
      <c r="D1" s="136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s="2" customFormat="1" ht="13.5" customHeight="1" x14ac:dyDescent="0.25">
      <c r="A2" s="173"/>
      <c r="B2" s="173"/>
      <c r="C2" s="174"/>
      <c r="D2" s="174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s="2" customFormat="1" ht="13.5" customHeight="1" x14ac:dyDescent="0.2">
      <c r="A3" s="4"/>
      <c r="B3" s="5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119"/>
      <c r="O3" s="119"/>
      <c r="P3" s="168"/>
      <c r="Q3" s="168"/>
    </row>
    <row r="4" spans="1:17" ht="13.5" customHeight="1" x14ac:dyDescent="0.2">
      <c r="A4" s="169" t="s">
        <v>0</v>
      </c>
      <c r="B4" s="170" t="s">
        <v>1</v>
      </c>
      <c r="C4" s="171" t="s">
        <v>2</v>
      </c>
      <c r="D4" s="81"/>
      <c r="E4" s="80"/>
      <c r="F4" s="80"/>
      <c r="G4" s="172" t="s">
        <v>5</v>
      </c>
      <c r="H4" s="172"/>
      <c r="I4" s="172"/>
      <c r="J4" s="172"/>
      <c r="K4" s="172"/>
      <c r="L4" s="172"/>
      <c r="M4" s="167" t="s">
        <v>6</v>
      </c>
      <c r="N4" s="167"/>
      <c r="O4" s="167"/>
      <c r="P4" s="167"/>
      <c r="Q4" s="167"/>
    </row>
    <row r="5" spans="1:17" ht="136.5" x14ac:dyDescent="0.2">
      <c r="A5" s="169"/>
      <c r="B5" s="170"/>
      <c r="C5" s="171"/>
      <c r="D5" s="80" t="s">
        <v>208</v>
      </c>
      <c r="E5" s="80" t="s">
        <v>3</v>
      </c>
      <c r="F5" s="80" t="s">
        <v>4</v>
      </c>
      <c r="G5" s="80" t="s">
        <v>209</v>
      </c>
      <c r="H5" s="80" t="s">
        <v>8</v>
      </c>
      <c r="I5" s="80" t="s">
        <v>9</v>
      </c>
      <c r="J5" s="80" t="s">
        <v>10</v>
      </c>
      <c r="K5" s="80" t="s">
        <v>11</v>
      </c>
      <c r="L5" s="80" t="s">
        <v>12</v>
      </c>
      <c r="M5" s="80" t="s">
        <v>13</v>
      </c>
      <c r="N5" s="80" t="s">
        <v>9</v>
      </c>
      <c r="O5" s="80" t="s">
        <v>14</v>
      </c>
      <c r="P5" s="80" t="s">
        <v>11</v>
      </c>
      <c r="Q5" s="80" t="s">
        <v>15</v>
      </c>
    </row>
    <row r="6" spans="1:17" s="2" customFormat="1" ht="12" x14ac:dyDescent="0.2">
      <c r="A6" s="165" t="s">
        <v>204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1:17" s="2" customFormat="1" ht="14.25" customHeight="1" x14ac:dyDescent="0.2">
      <c r="A7" s="76">
        <v>1</v>
      </c>
      <c r="B7" s="69" t="s">
        <v>173</v>
      </c>
      <c r="C7" s="83" t="s">
        <v>210</v>
      </c>
      <c r="D7" s="79"/>
      <c r="E7" s="21" t="s">
        <v>27</v>
      </c>
      <c r="F7" s="21">
        <v>250</v>
      </c>
      <c r="G7" s="62"/>
      <c r="H7" s="43"/>
      <c r="I7" s="62"/>
      <c r="J7" s="41"/>
      <c r="K7" s="62"/>
      <c r="L7" s="62"/>
      <c r="M7" s="62"/>
      <c r="N7" s="62"/>
      <c r="O7" s="62"/>
      <c r="P7" s="62"/>
      <c r="Q7" s="62"/>
    </row>
    <row r="8" spans="1:17" s="2" customFormat="1" ht="24" x14ac:dyDescent="0.2">
      <c r="A8" s="76">
        <v>2</v>
      </c>
      <c r="B8" s="69" t="s">
        <v>173</v>
      </c>
      <c r="C8" s="49" t="s">
        <v>211</v>
      </c>
      <c r="D8" s="79"/>
      <c r="E8" s="21" t="s">
        <v>25</v>
      </c>
      <c r="F8" s="21">
        <v>8</v>
      </c>
      <c r="G8" s="62"/>
      <c r="H8" s="43"/>
      <c r="I8" s="62"/>
      <c r="J8" s="41"/>
      <c r="K8" s="62"/>
      <c r="L8" s="62"/>
      <c r="M8" s="62"/>
      <c r="N8" s="62"/>
      <c r="O8" s="62"/>
      <c r="P8" s="62"/>
      <c r="Q8" s="62"/>
    </row>
    <row r="9" spans="1:17" s="2" customFormat="1" ht="24" x14ac:dyDescent="0.2">
      <c r="A9" s="76">
        <v>3</v>
      </c>
      <c r="B9" s="69" t="s">
        <v>173</v>
      </c>
      <c r="C9" s="49" t="s">
        <v>212</v>
      </c>
      <c r="D9" s="79"/>
      <c r="E9" s="21" t="s">
        <v>202</v>
      </c>
      <c r="F9" s="21">
        <v>8</v>
      </c>
      <c r="G9" s="43"/>
      <c r="H9" s="43"/>
      <c r="I9" s="43"/>
      <c r="J9" s="41"/>
      <c r="K9" s="43"/>
      <c r="L9" s="43"/>
      <c r="M9" s="43"/>
      <c r="N9" s="43"/>
      <c r="O9" s="43"/>
      <c r="P9" s="43"/>
      <c r="Q9" s="43"/>
    </row>
    <row r="10" spans="1:17" s="2" customFormat="1" ht="14.25" customHeight="1" x14ac:dyDescent="0.2">
      <c r="A10" s="76">
        <v>4</v>
      </c>
      <c r="B10" s="69" t="s">
        <v>173</v>
      </c>
      <c r="C10" s="83" t="s">
        <v>213</v>
      </c>
      <c r="D10" s="79"/>
      <c r="E10" s="21" t="s">
        <v>27</v>
      </c>
      <c r="F10" s="21">
        <v>250</v>
      </c>
      <c r="G10" s="43"/>
      <c r="H10" s="43"/>
      <c r="I10" s="43"/>
      <c r="J10" s="41"/>
      <c r="K10" s="43"/>
      <c r="L10" s="43"/>
      <c r="M10" s="43"/>
      <c r="N10" s="43"/>
      <c r="O10" s="43"/>
      <c r="P10" s="43"/>
      <c r="Q10" s="43"/>
    </row>
    <row r="11" spans="1:17" s="2" customFormat="1" ht="14.25" customHeight="1" x14ac:dyDescent="0.2">
      <c r="A11" s="76">
        <v>5</v>
      </c>
      <c r="B11" s="69" t="s">
        <v>173</v>
      </c>
      <c r="C11" s="83" t="s">
        <v>214</v>
      </c>
      <c r="D11" s="79"/>
      <c r="E11" s="21" t="s">
        <v>27</v>
      </c>
      <c r="F11" s="21">
        <v>250</v>
      </c>
      <c r="G11" s="62"/>
      <c r="H11" s="43"/>
      <c r="I11" s="62"/>
      <c r="J11" s="41"/>
      <c r="K11" s="62"/>
      <c r="L11" s="62"/>
      <c r="M11" s="62"/>
      <c r="N11" s="62"/>
      <c r="O11" s="62"/>
      <c r="P11" s="62"/>
      <c r="Q11" s="62"/>
    </row>
    <row r="12" spans="1:17" s="2" customFormat="1" ht="14.25" customHeight="1" x14ac:dyDescent="0.2">
      <c r="A12" s="76">
        <v>6</v>
      </c>
      <c r="B12" s="69" t="s">
        <v>173</v>
      </c>
      <c r="C12" s="83" t="s">
        <v>215</v>
      </c>
      <c r="D12" s="79"/>
      <c r="E12" s="21" t="s">
        <v>25</v>
      </c>
      <c r="F12" s="21">
        <v>7</v>
      </c>
      <c r="G12" s="43"/>
      <c r="H12" s="43"/>
      <c r="I12" s="43"/>
      <c r="J12" s="41"/>
      <c r="K12" s="43"/>
      <c r="L12" s="43"/>
      <c r="M12" s="43"/>
      <c r="N12" s="43"/>
      <c r="O12" s="43"/>
      <c r="P12" s="43"/>
      <c r="Q12" s="43"/>
    </row>
    <row r="13" spans="1:17" s="2" customFormat="1" ht="14.25" customHeight="1" x14ac:dyDescent="0.2">
      <c r="A13" s="76">
        <v>7</v>
      </c>
      <c r="B13" s="69" t="s">
        <v>173</v>
      </c>
      <c r="C13" s="83" t="s">
        <v>216</v>
      </c>
      <c r="D13" s="79"/>
      <c r="E13" s="21" t="s">
        <v>27</v>
      </c>
      <c r="F13" s="21">
        <v>250</v>
      </c>
      <c r="G13" s="62"/>
      <c r="H13" s="43"/>
      <c r="I13" s="62"/>
      <c r="J13" s="41"/>
      <c r="K13" s="62"/>
      <c r="L13" s="62"/>
      <c r="M13" s="62"/>
      <c r="N13" s="62"/>
      <c r="O13" s="62"/>
      <c r="P13" s="62"/>
      <c r="Q13" s="62"/>
    </row>
    <row r="14" spans="1:17" s="2" customFormat="1" ht="14.25" customHeight="1" x14ac:dyDescent="0.2">
      <c r="A14" s="76">
        <v>8</v>
      </c>
      <c r="B14" s="69" t="s">
        <v>173</v>
      </c>
      <c r="C14" s="83" t="s">
        <v>217</v>
      </c>
      <c r="D14" s="79"/>
      <c r="E14" s="21" t="s">
        <v>27</v>
      </c>
      <c r="F14" s="21">
        <v>250</v>
      </c>
      <c r="G14" s="62"/>
      <c r="H14" s="43"/>
      <c r="I14" s="62"/>
      <c r="J14" s="41"/>
      <c r="K14" s="62"/>
      <c r="L14" s="62"/>
      <c r="M14" s="62"/>
      <c r="N14" s="62"/>
      <c r="O14" s="62"/>
      <c r="P14" s="62"/>
      <c r="Q14" s="62"/>
    </row>
    <row r="15" spans="1:17" s="2" customFormat="1" ht="14.25" customHeight="1" x14ac:dyDescent="0.2">
      <c r="A15" s="76">
        <v>9</v>
      </c>
      <c r="B15" s="69" t="s">
        <v>173</v>
      </c>
      <c r="C15" s="83" t="s">
        <v>218</v>
      </c>
      <c r="D15" s="79"/>
      <c r="E15" s="21" t="s">
        <v>203</v>
      </c>
      <c r="F15" s="21">
        <v>7</v>
      </c>
      <c r="G15" s="43"/>
      <c r="H15" s="43"/>
      <c r="I15" s="43"/>
      <c r="J15" s="41"/>
      <c r="K15" s="43"/>
      <c r="L15" s="43"/>
      <c r="M15" s="43"/>
      <c r="N15" s="43"/>
      <c r="O15" s="43"/>
      <c r="P15" s="43"/>
      <c r="Q15" s="43"/>
    </row>
    <row r="16" spans="1:17" s="2" customFormat="1" ht="24" x14ac:dyDescent="0.2">
      <c r="A16" s="76">
        <v>10</v>
      </c>
      <c r="B16" s="69" t="s">
        <v>173</v>
      </c>
      <c r="C16" s="49" t="s">
        <v>219</v>
      </c>
      <c r="D16" s="79"/>
      <c r="E16" s="21" t="s">
        <v>203</v>
      </c>
      <c r="F16" s="21">
        <v>7</v>
      </c>
      <c r="G16" s="43"/>
      <c r="H16" s="43"/>
      <c r="I16" s="43"/>
      <c r="J16" s="41"/>
      <c r="K16" s="43"/>
      <c r="L16" s="43"/>
      <c r="M16" s="43"/>
      <c r="N16" s="43"/>
      <c r="O16" s="43"/>
      <c r="P16" s="43"/>
      <c r="Q16" s="43"/>
    </row>
    <row r="17" spans="1:17" s="2" customFormat="1" ht="14.25" customHeight="1" x14ac:dyDescent="0.2">
      <c r="A17" s="76">
        <v>11</v>
      </c>
      <c r="B17" s="69" t="s">
        <v>173</v>
      </c>
      <c r="C17" s="83" t="s">
        <v>220</v>
      </c>
      <c r="D17" s="79"/>
      <c r="E17" s="21" t="s">
        <v>203</v>
      </c>
      <c r="F17" s="21">
        <v>3</v>
      </c>
      <c r="G17" s="43"/>
      <c r="H17" s="43"/>
      <c r="I17" s="43"/>
      <c r="J17" s="41"/>
      <c r="K17" s="43"/>
      <c r="L17" s="43"/>
      <c r="M17" s="43"/>
      <c r="N17" s="43"/>
      <c r="O17" s="43"/>
      <c r="P17" s="43"/>
      <c r="Q17" s="43"/>
    </row>
    <row r="18" spans="1:17" s="2" customFormat="1" ht="24" x14ac:dyDescent="0.2">
      <c r="A18" s="76">
        <v>12</v>
      </c>
      <c r="B18" s="69" t="s">
        <v>173</v>
      </c>
      <c r="C18" s="49" t="s">
        <v>221</v>
      </c>
      <c r="D18" s="79"/>
      <c r="E18" s="21" t="s">
        <v>27</v>
      </c>
      <c r="F18" s="21">
        <v>80</v>
      </c>
      <c r="G18" s="43"/>
      <c r="H18" s="43"/>
      <c r="I18" s="43"/>
      <c r="J18" s="41"/>
      <c r="K18" s="43"/>
      <c r="L18" s="43"/>
      <c r="M18" s="43"/>
      <c r="N18" s="43"/>
      <c r="O18" s="43"/>
      <c r="P18" s="43"/>
      <c r="Q18" s="43"/>
    </row>
    <row r="19" spans="1:17" s="2" customFormat="1" ht="14.25" customHeight="1" x14ac:dyDescent="0.2">
      <c r="A19" s="76">
        <v>13</v>
      </c>
      <c r="B19" s="69" t="s">
        <v>173</v>
      </c>
      <c r="C19" s="83" t="s">
        <v>222</v>
      </c>
      <c r="D19" s="79"/>
      <c r="E19" s="21" t="s">
        <v>25</v>
      </c>
      <c r="F19" s="21">
        <v>16</v>
      </c>
      <c r="G19" s="43"/>
      <c r="H19" s="43"/>
      <c r="I19" s="43"/>
      <c r="J19" s="41"/>
      <c r="K19" s="43"/>
      <c r="L19" s="43"/>
      <c r="M19" s="43"/>
      <c r="N19" s="43"/>
      <c r="O19" s="43"/>
      <c r="P19" s="43"/>
      <c r="Q19" s="43"/>
    </row>
    <row r="20" spans="1:17" s="2" customFormat="1" ht="24" x14ac:dyDescent="0.2">
      <c r="A20" s="76">
        <v>14</v>
      </c>
      <c r="B20" s="69" t="s">
        <v>173</v>
      </c>
      <c r="C20" s="49" t="s">
        <v>223</v>
      </c>
      <c r="D20" s="79"/>
      <c r="E20" s="21" t="s">
        <v>203</v>
      </c>
      <c r="F20" s="21">
        <v>7</v>
      </c>
      <c r="G20" s="43"/>
      <c r="H20" s="43"/>
      <c r="I20" s="43"/>
      <c r="J20" s="41"/>
      <c r="K20" s="43"/>
      <c r="L20" s="43"/>
      <c r="M20" s="43"/>
      <c r="N20" s="43"/>
      <c r="O20" s="43"/>
      <c r="P20" s="43"/>
      <c r="Q20" s="43"/>
    </row>
    <row r="21" spans="1:17" s="2" customFormat="1" ht="14.25" customHeight="1" x14ac:dyDescent="0.2">
      <c r="A21" s="76">
        <v>15</v>
      </c>
      <c r="B21" s="69" t="s">
        <v>173</v>
      </c>
      <c r="C21" s="83" t="s">
        <v>224</v>
      </c>
      <c r="D21" s="79"/>
      <c r="E21" s="21" t="s">
        <v>25</v>
      </c>
      <c r="F21" s="21">
        <v>7</v>
      </c>
      <c r="G21" s="43"/>
      <c r="H21" s="43"/>
      <c r="I21" s="43"/>
      <c r="J21" s="41"/>
      <c r="K21" s="43"/>
      <c r="L21" s="43"/>
      <c r="M21" s="43"/>
      <c r="N21" s="43"/>
      <c r="O21" s="43"/>
      <c r="P21" s="43"/>
      <c r="Q21" s="43"/>
    </row>
    <row r="22" spans="1:17" s="2" customFormat="1" ht="14.25" customHeight="1" x14ac:dyDescent="0.2">
      <c r="A22" s="76">
        <v>16</v>
      </c>
      <c r="B22" s="69" t="s">
        <v>173</v>
      </c>
      <c r="C22" s="83" t="s">
        <v>23</v>
      </c>
      <c r="D22" s="79"/>
      <c r="E22" s="21" t="s">
        <v>203</v>
      </c>
      <c r="F22" s="21">
        <v>1</v>
      </c>
      <c r="G22" s="62"/>
      <c r="H22" s="43"/>
      <c r="I22" s="62"/>
      <c r="J22" s="41"/>
      <c r="K22" s="62"/>
      <c r="L22" s="62"/>
      <c r="M22" s="62"/>
      <c r="N22" s="62"/>
      <c r="O22" s="62"/>
      <c r="P22" s="62"/>
      <c r="Q22" s="62"/>
    </row>
    <row r="23" spans="1:17" s="2" customFormat="1" ht="14.25" customHeight="1" x14ac:dyDescent="0.2">
      <c r="A23" s="76">
        <v>17</v>
      </c>
      <c r="B23" s="69" t="s">
        <v>173</v>
      </c>
      <c r="C23" s="83" t="s">
        <v>24</v>
      </c>
      <c r="D23" s="79"/>
      <c r="E23" s="21" t="s">
        <v>203</v>
      </c>
      <c r="F23" s="21">
        <v>1</v>
      </c>
      <c r="G23" s="62"/>
      <c r="H23" s="43"/>
      <c r="I23" s="62"/>
      <c r="J23" s="41"/>
      <c r="K23" s="62"/>
      <c r="L23" s="62"/>
      <c r="M23" s="62"/>
      <c r="N23" s="62"/>
      <c r="O23" s="62"/>
      <c r="P23" s="62"/>
      <c r="Q23" s="62"/>
    </row>
    <row r="24" spans="1:17" s="2" customFormat="1" ht="14.25" customHeight="1" x14ac:dyDescent="0.2">
      <c r="A24" s="76">
        <v>18</v>
      </c>
      <c r="B24" s="69" t="s">
        <v>173</v>
      </c>
      <c r="C24" s="83" t="s">
        <v>225</v>
      </c>
      <c r="D24" s="79"/>
      <c r="E24" s="21" t="s">
        <v>203</v>
      </c>
      <c r="F24" s="21">
        <v>1</v>
      </c>
      <c r="G24" s="62"/>
      <c r="H24" s="43"/>
      <c r="I24" s="62"/>
      <c r="J24" s="41"/>
      <c r="K24" s="62"/>
      <c r="L24" s="62"/>
      <c r="M24" s="62"/>
      <c r="N24" s="62"/>
      <c r="O24" s="62"/>
      <c r="P24" s="62"/>
      <c r="Q24" s="62"/>
    </row>
    <row r="25" spans="1:17" s="2" customFormat="1" ht="14.25" customHeight="1" x14ac:dyDescent="0.2">
      <c r="A25" s="76">
        <v>19</v>
      </c>
      <c r="B25" s="69" t="s">
        <v>173</v>
      </c>
      <c r="C25" s="83" t="s">
        <v>226</v>
      </c>
      <c r="D25" s="79"/>
      <c r="E25" s="21" t="s">
        <v>203</v>
      </c>
      <c r="F25" s="21">
        <v>1</v>
      </c>
      <c r="G25" s="62"/>
      <c r="H25" s="43"/>
      <c r="I25" s="62"/>
      <c r="J25" s="41"/>
      <c r="K25" s="62"/>
      <c r="L25" s="62"/>
      <c r="M25" s="62"/>
      <c r="N25" s="62"/>
      <c r="O25" s="62"/>
      <c r="P25" s="62"/>
      <c r="Q25" s="62"/>
    </row>
    <row r="26" spans="1:17" s="2" customFormat="1" ht="14.25" customHeight="1" x14ac:dyDescent="0.2">
      <c r="A26" s="76">
        <v>20</v>
      </c>
      <c r="B26" s="69" t="s">
        <v>173</v>
      </c>
      <c r="C26" s="83" t="s">
        <v>227</v>
      </c>
      <c r="D26" s="79"/>
      <c r="E26" s="21" t="s">
        <v>203</v>
      </c>
      <c r="F26" s="21">
        <v>1</v>
      </c>
      <c r="G26" s="62"/>
      <c r="H26" s="43"/>
      <c r="I26" s="62"/>
      <c r="J26" s="41"/>
      <c r="K26" s="62"/>
      <c r="L26" s="62"/>
      <c r="M26" s="62"/>
      <c r="N26" s="62"/>
      <c r="O26" s="62"/>
      <c r="P26" s="62"/>
      <c r="Q26" s="62"/>
    </row>
    <row r="27" spans="1:17" s="2" customFormat="1" ht="14.25" customHeight="1" x14ac:dyDescent="0.2">
      <c r="A27" s="76"/>
      <c r="B27" s="69"/>
      <c r="C27" s="83"/>
      <c r="D27" s="79"/>
      <c r="E27" s="21"/>
      <c r="F27" s="21"/>
      <c r="G27" s="62"/>
      <c r="H27" s="43"/>
      <c r="I27" s="62"/>
      <c r="J27" s="41"/>
      <c r="K27" s="62"/>
      <c r="L27" s="62"/>
      <c r="M27" s="62"/>
      <c r="N27" s="62"/>
      <c r="O27" s="62"/>
      <c r="P27" s="62"/>
      <c r="Q27" s="62"/>
    </row>
    <row r="28" spans="1:17" s="2" customFormat="1" ht="12" x14ac:dyDescent="0.2">
      <c r="A28" s="165" t="s">
        <v>205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</row>
    <row r="29" spans="1:17" s="2" customFormat="1" ht="12.75" customHeight="1" x14ac:dyDescent="0.2">
      <c r="A29" s="76">
        <v>21</v>
      </c>
      <c r="B29" s="69" t="s">
        <v>173</v>
      </c>
      <c r="C29" s="83" t="s">
        <v>228</v>
      </c>
      <c r="D29" s="84" t="s">
        <v>229</v>
      </c>
      <c r="E29" s="21" t="s">
        <v>27</v>
      </c>
      <c r="F29" s="21">
        <v>250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s="2" customFormat="1" ht="13.5" customHeight="1" x14ac:dyDescent="0.2">
      <c r="A30" s="76">
        <v>22</v>
      </c>
      <c r="B30" s="69" t="s">
        <v>173</v>
      </c>
      <c r="C30" s="83" t="s">
        <v>228</v>
      </c>
      <c r="D30" s="84" t="s">
        <v>230</v>
      </c>
      <c r="E30" s="21" t="s">
        <v>27</v>
      </c>
      <c r="F30" s="21">
        <v>80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s="2" customFormat="1" ht="13.5" customHeight="1" x14ac:dyDescent="0.2">
      <c r="A31" s="76">
        <v>23</v>
      </c>
      <c r="B31" s="69" t="s">
        <v>173</v>
      </c>
      <c r="C31" s="83" t="s">
        <v>207</v>
      </c>
      <c r="D31" s="84" t="s">
        <v>231</v>
      </c>
      <c r="E31" s="21" t="s">
        <v>27</v>
      </c>
      <c r="F31" s="21">
        <v>250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s="2" customFormat="1" ht="13.5" customHeight="1" x14ac:dyDescent="0.2">
      <c r="A32" s="76">
        <v>24</v>
      </c>
      <c r="B32" s="69" t="s">
        <v>173</v>
      </c>
      <c r="C32" s="83" t="s">
        <v>232</v>
      </c>
      <c r="D32" s="84" t="s">
        <v>233</v>
      </c>
      <c r="E32" s="21" t="s">
        <v>27</v>
      </c>
      <c r="F32" s="21">
        <v>250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s="2" customFormat="1" ht="13.5" customHeight="1" x14ac:dyDescent="0.2">
      <c r="A33" s="76">
        <v>25</v>
      </c>
      <c r="B33" s="69" t="s">
        <v>173</v>
      </c>
      <c r="C33" s="83" t="s">
        <v>206</v>
      </c>
      <c r="D33" s="84"/>
      <c r="E33" s="21" t="s">
        <v>27</v>
      </c>
      <c r="F33" s="21">
        <v>250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s="2" customFormat="1" ht="13.5" customHeight="1" x14ac:dyDescent="0.2">
      <c r="A34" s="76">
        <v>26</v>
      </c>
      <c r="B34" s="69" t="s">
        <v>173</v>
      </c>
      <c r="C34" s="83" t="s">
        <v>234</v>
      </c>
      <c r="D34" s="84"/>
      <c r="E34" s="21" t="s">
        <v>25</v>
      </c>
      <c r="F34" s="21">
        <v>12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s="2" customFormat="1" ht="13.5" customHeight="1" x14ac:dyDescent="0.2">
      <c r="A35" s="76">
        <v>27</v>
      </c>
      <c r="B35" s="69" t="s">
        <v>173</v>
      </c>
      <c r="C35" s="83" t="s">
        <v>235</v>
      </c>
      <c r="D35" s="84" t="s">
        <v>236</v>
      </c>
      <c r="E35" s="21" t="s">
        <v>25</v>
      </c>
      <c r="F35" s="21">
        <v>16</v>
      </c>
      <c r="G35" s="43"/>
      <c r="H35" s="43"/>
      <c r="I35" s="43"/>
      <c r="J35" s="41"/>
      <c r="K35" s="43"/>
      <c r="L35" s="43"/>
      <c r="M35" s="43"/>
      <c r="N35" s="43"/>
      <c r="O35" s="43"/>
      <c r="P35" s="43"/>
      <c r="Q35" s="43"/>
    </row>
    <row r="36" spans="1:17" s="2" customFormat="1" ht="13.5" customHeight="1" x14ac:dyDescent="0.2">
      <c r="A36" s="76">
        <v>28</v>
      </c>
      <c r="B36" s="69" t="s">
        <v>173</v>
      </c>
      <c r="C36" s="83" t="s">
        <v>237</v>
      </c>
      <c r="D36" s="84" t="s">
        <v>238</v>
      </c>
      <c r="E36" s="21" t="s">
        <v>25</v>
      </c>
      <c r="F36" s="21">
        <v>7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s="2" customFormat="1" ht="13.5" customHeight="1" x14ac:dyDescent="0.2">
      <c r="A37" s="76">
        <v>29</v>
      </c>
      <c r="B37" s="69" t="s">
        <v>173</v>
      </c>
      <c r="C37" s="83" t="s">
        <v>239</v>
      </c>
      <c r="D37" s="84" t="s">
        <v>240</v>
      </c>
      <c r="E37" s="21" t="s">
        <v>25</v>
      </c>
      <c r="F37" s="21">
        <v>7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s="2" customFormat="1" ht="13.5" customHeight="1" x14ac:dyDescent="0.2">
      <c r="A38" s="76">
        <v>30</v>
      </c>
      <c r="B38" s="69" t="s">
        <v>173</v>
      </c>
      <c r="C38" s="83" t="s">
        <v>241</v>
      </c>
      <c r="D38" s="84" t="s">
        <v>242</v>
      </c>
      <c r="E38" s="21" t="s">
        <v>25</v>
      </c>
      <c r="F38" s="21">
        <v>7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1:17" s="2" customFormat="1" ht="13.5" customHeight="1" x14ac:dyDescent="0.2">
      <c r="A39" s="76">
        <v>31</v>
      </c>
      <c r="B39" s="69" t="s">
        <v>173</v>
      </c>
      <c r="C39" s="83" t="s">
        <v>243</v>
      </c>
      <c r="D39" s="84" t="s">
        <v>244</v>
      </c>
      <c r="E39" s="21" t="s">
        <v>25</v>
      </c>
      <c r="F39" s="21">
        <v>7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 s="2" customFormat="1" ht="13.5" customHeight="1" x14ac:dyDescent="0.2">
      <c r="A40" s="76">
        <v>32</v>
      </c>
      <c r="B40" s="69" t="s">
        <v>173</v>
      </c>
      <c r="C40" s="83" t="s">
        <v>245</v>
      </c>
      <c r="D40" s="84" t="s">
        <v>246</v>
      </c>
      <c r="E40" s="21" t="s">
        <v>25</v>
      </c>
      <c r="F40" s="21">
        <v>7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17" s="2" customFormat="1" ht="13.5" customHeight="1" x14ac:dyDescent="0.2">
      <c r="A41" s="76">
        <v>33</v>
      </c>
      <c r="B41" s="69" t="s">
        <v>173</v>
      </c>
      <c r="C41" s="83" t="s">
        <v>247</v>
      </c>
      <c r="D41" s="85" t="s">
        <v>248</v>
      </c>
      <c r="E41" s="21" t="s">
        <v>25</v>
      </c>
      <c r="F41" s="21">
        <v>7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</row>
    <row r="42" spans="1:17" s="2" customFormat="1" ht="13.5" customHeight="1" x14ac:dyDescent="0.2">
      <c r="A42" s="76">
        <v>34</v>
      </c>
      <c r="B42" s="69" t="s">
        <v>173</v>
      </c>
      <c r="C42" s="83" t="s">
        <v>249</v>
      </c>
      <c r="D42" s="21"/>
      <c r="E42" s="21" t="s">
        <v>201</v>
      </c>
      <c r="F42" s="21">
        <v>0.7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7" s="2" customFormat="1" ht="13.5" customHeight="1" x14ac:dyDescent="0.2">
      <c r="A43" s="76">
        <v>35</v>
      </c>
      <c r="B43" s="69" t="s">
        <v>173</v>
      </c>
      <c r="C43" s="83" t="s">
        <v>250</v>
      </c>
      <c r="D43" s="21"/>
      <c r="E43" s="21" t="s">
        <v>203</v>
      </c>
      <c r="F43" s="21">
        <v>1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 s="3" customFormat="1" ht="12.75" customHeight="1" x14ac:dyDescent="0.2">
      <c r="A44" s="123"/>
      <c r="B44" s="123"/>
      <c r="C44" s="149"/>
      <c r="D44" s="149"/>
      <c r="E44" s="124"/>
      <c r="F44" s="124"/>
      <c r="G44" s="124"/>
      <c r="H44" s="124"/>
      <c r="I44" s="124"/>
      <c r="J44" s="124"/>
      <c r="K44" s="124"/>
      <c r="L44" s="124"/>
      <c r="M44" s="82"/>
      <c r="N44" s="82"/>
      <c r="O44" s="82"/>
      <c r="P44" s="82"/>
      <c r="Q44" s="82"/>
    </row>
    <row r="45" spans="1:17" s="9" customFormat="1" x14ac:dyDescent="0.2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78"/>
      <c r="N45" s="78"/>
      <c r="O45" s="78"/>
      <c r="P45" s="78"/>
      <c r="Q45" s="78"/>
    </row>
    <row r="46" spans="1:17" s="9" customFormat="1" x14ac:dyDescent="0.2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20"/>
      <c r="N46" s="78"/>
      <c r="O46" s="78"/>
      <c r="P46" s="78"/>
      <c r="Q46" s="78"/>
    </row>
    <row r="47" spans="1:17" s="9" customFormat="1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78"/>
      <c r="O47" s="78"/>
      <c r="P47" s="78"/>
      <c r="Q47" s="78"/>
    </row>
    <row r="48" spans="1:17" s="9" customFormat="1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78"/>
      <c r="P48" s="78"/>
      <c r="Q48" s="78"/>
    </row>
    <row r="50" spans="1:17" s="2" customFormat="1" ht="11.25" x14ac:dyDescent="0.2">
      <c r="A50" s="10"/>
      <c r="B50" s="11"/>
      <c r="E50" s="125"/>
      <c r="F50" s="125"/>
      <c r="G50" s="125"/>
      <c r="H50" s="125"/>
      <c r="I50" s="125"/>
      <c r="J50" s="125"/>
      <c r="K50" s="125"/>
      <c r="L50" s="125"/>
      <c r="M50" s="125"/>
      <c r="N50" s="12"/>
      <c r="O50" s="127"/>
      <c r="P50" s="127"/>
      <c r="Q50" s="127"/>
    </row>
    <row r="51" spans="1:17" s="2" customFormat="1" ht="11.25" x14ac:dyDescent="0.2">
      <c r="A51" s="10"/>
      <c r="B51" s="11"/>
      <c r="E51" s="125"/>
      <c r="F51" s="125"/>
      <c r="G51" s="125"/>
      <c r="H51" s="125"/>
      <c r="I51" s="125"/>
      <c r="J51" s="125"/>
      <c r="K51" s="125"/>
      <c r="L51" s="125"/>
      <c r="M51" s="125"/>
      <c r="N51" s="12"/>
      <c r="O51" s="125"/>
      <c r="P51" s="125"/>
      <c r="Q51" s="125"/>
    </row>
    <row r="52" spans="1:17" s="2" customFormat="1" ht="11.25" x14ac:dyDescent="0.2">
      <c r="A52" s="10"/>
      <c r="B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s="2" customFormat="1" ht="11.25" x14ac:dyDescent="0.2">
      <c r="A53" s="10"/>
      <c r="B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s="2" customFormat="1" ht="11.25" x14ac:dyDescent="0.2">
      <c r="A54" s="10"/>
      <c r="B54" s="11"/>
      <c r="E54" s="125"/>
      <c r="F54" s="125"/>
      <c r="G54" s="125"/>
      <c r="H54" s="125"/>
      <c r="I54" s="125"/>
      <c r="J54" s="125"/>
      <c r="K54" s="125"/>
      <c r="L54" s="125"/>
      <c r="M54" s="125"/>
      <c r="N54" s="12"/>
      <c r="O54" s="127"/>
      <c r="P54" s="127"/>
      <c r="Q54" s="127"/>
    </row>
    <row r="55" spans="1:17" s="2" customFormat="1" ht="11.25" x14ac:dyDescent="0.2">
      <c r="A55" s="10"/>
      <c r="B55" s="11"/>
      <c r="E55" s="125"/>
      <c r="F55" s="125"/>
      <c r="G55" s="125"/>
      <c r="H55" s="125"/>
      <c r="I55" s="125"/>
      <c r="J55" s="125"/>
      <c r="K55" s="125"/>
      <c r="L55" s="125"/>
      <c r="M55" s="125"/>
      <c r="N55" s="12"/>
      <c r="O55" s="125"/>
      <c r="P55" s="125"/>
      <c r="Q55" s="125"/>
    </row>
    <row r="56" spans="1:17" s="2" customFormat="1" ht="11.25" x14ac:dyDescent="0.2">
      <c r="A56" s="10"/>
      <c r="B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</sheetData>
  <mergeCells count="27">
    <mergeCell ref="A1:Q1"/>
    <mergeCell ref="A2:Q2"/>
    <mergeCell ref="M4:Q4"/>
    <mergeCell ref="P3:Q3"/>
    <mergeCell ref="A4:A5"/>
    <mergeCell ref="B4:B5"/>
    <mergeCell ref="C4:C5"/>
    <mergeCell ref="G4:L4"/>
    <mergeCell ref="E50:G50"/>
    <mergeCell ref="H50:M50"/>
    <mergeCell ref="O50:Q50"/>
    <mergeCell ref="A6:Q6"/>
    <mergeCell ref="A28:Q28"/>
    <mergeCell ref="A44:B44"/>
    <mergeCell ref="C44:L44"/>
    <mergeCell ref="A45:L45"/>
    <mergeCell ref="A46:L46"/>
    <mergeCell ref="A47:M47"/>
    <mergeCell ref="E55:G55"/>
    <mergeCell ref="H55:M55"/>
    <mergeCell ref="O55:Q55"/>
    <mergeCell ref="E51:G51"/>
    <mergeCell ref="H51:M51"/>
    <mergeCell ref="O51:Q51"/>
    <mergeCell ref="E54:G54"/>
    <mergeCell ref="H54:M54"/>
    <mergeCell ref="O54:Q54"/>
  </mergeCells>
  <phoneticPr fontId="24" type="noConversion"/>
  <printOptions horizontalCentered="1"/>
  <pageMargins left="0" right="0" top="0.48" bottom="0.35" header="0.31496062992125984" footer="0.31496062992125984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Layout" zoomScale="115" zoomScaleNormal="100" zoomScalePageLayoutView="115" workbookViewId="0">
      <selection activeCell="C35" sqref="C35:K35"/>
    </sheetView>
  </sheetViews>
  <sheetFormatPr defaultRowHeight="12.75" x14ac:dyDescent="0.2"/>
  <cols>
    <col min="1" max="1" width="3.42578125" style="30" customWidth="1"/>
    <col min="2" max="2" width="7" style="31" customWidth="1"/>
    <col min="3" max="3" width="39.7109375" style="32" customWidth="1"/>
    <col min="4" max="4" width="8.140625" style="33" bestFit="1" customWidth="1"/>
    <col min="5" max="5" width="7.5703125" style="33" customWidth="1"/>
    <col min="6" max="6" width="6.7109375" style="33" customWidth="1"/>
    <col min="7" max="7" width="4.85546875" style="33" customWidth="1"/>
    <col min="8" max="8" width="7.140625" style="33" customWidth="1"/>
    <col min="9" max="9" width="6.7109375" style="33" customWidth="1"/>
    <col min="10" max="10" width="6.85546875" style="33" customWidth="1"/>
    <col min="11" max="11" width="9" style="33" customWidth="1"/>
    <col min="12" max="12" width="8" style="33" customWidth="1"/>
    <col min="13" max="13" width="8.140625" style="33" customWidth="1"/>
    <col min="14" max="14" width="9" style="33" bestFit="1" customWidth="1"/>
    <col min="15" max="15" width="8.85546875" style="33" customWidth="1"/>
    <col min="16" max="16" width="8.7109375" style="33" customWidth="1"/>
    <col min="17" max="16384" width="9.140625" style="27"/>
  </cols>
  <sheetData>
    <row r="1" spans="1:16" s="22" customFormat="1" ht="13.5" customHeight="1" x14ac:dyDescent="0.25">
      <c r="A1" s="163" t="s">
        <v>264</v>
      </c>
      <c r="B1" s="163"/>
      <c r="C1" s="164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s="22" customFormat="1" ht="13.5" customHeight="1" x14ac:dyDescent="0.2">
      <c r="A2" s="175"/>
      <c r="B2" s="175"/>
      <c r="C2" s="176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s="22" customFormat="1" ht="13.5" customHeight="1" x14ac:dyDescent="0.2">
      <c r="A3" s="23"/>
      <c r="B3" s="24"/>
      <c r="C3" s="23"/>
      <c r="D3" s="25"/>
      <c r="E3" s="26"/>
      <c r="F3" s="26"/>
      <c r="G3" s="26"/>
      <c r="H3" s="26"/>
      <c r="I3" s="26"/>
      <c r="J3" s="26"/>
      <c r="K3" s="26"/>
      <c r="L3" s="26"/>
      <c r="M3" s="108"/>
      <c r="N3" s="108"/>
      <c r="O3" s="157"/>
      <c r="P3" s="157"/>
    </row>
    <row r="4" spans="1:16" ht="13.5" customHeight="1" x14ac:dyDescent="0.2">
      <c r="A4" s="158" t="s">
        <v>0</v>
      </c>
      <c r="B4" s="178" t="s">
        <v>1</v>
      </c>
      <c r="C4" s="161" t="s">
        <v>2</v>
      </c>
      <c r="D4" s="54"/>
      <c r="E4" s="54"/>
      <c r="F4" s="162" t="s">
        <v>5</v>
      </c>
      <c r="G4" s="162"/>
      <c r="H4" s="162"/>
      <c r="I4" s="162"/>
      <c r="J4" s="162"/>
      <c r="K4" s="162"/>
      <c r="L4" s="156" t="s">
        <v>6</v>
      </c>
      <c r="M4" s="156"/>
      <c r="N4" s="156"/>
      <c r="O4" s="156"/>
      <c r="P4" s="156"/>
    </row>
    <row r="5" spans="1:16" ht="92.25" customHeight="1" x14ac:dyDescent="0.2">
      <c r="A5" s="158"/>
      <c r="B5" s="178"/>
      <c r="C5" s="161"/>
      <c r="D5" s="54" t="s">
        <v>3</v>
      </c>
      <c r="E5" s="54" t="s">
        <v>4</v>
      </c>
      <c r="F5" s="54" t="s">
        <v>7</v>
      </c>
      <c r="G5" s="54" t="s">
        <v>8</v>
      </c>
      <c r="H5" s="54" t="s">
        <v>9</v>
      </c>
      <c r="I5" s="54" t="s">
        <v>10</v>
      </c>
      <c r="J5" s="54" t="s">
        <v>11</v>
      </c>
      <c r="K5" s="54" t="s">
        <v>12</v>
      </c>
      <c r="L5" s="54" t="s">
        <v>13</v>
      </c>
      <c r="M5" s="54" t="s">
        <v>9</v>
      </c>
      <c r="N5" s="54" t="s">
        <v>14</v>
      </c>
      <c r="O5" s="54" t="s">
        <v>11</v>
      </c>
      <c r="P5" s="54" t="s">
        <v>15</v>
      </c>
    </row>
    <row r="6" spans="1:16" s="22" customFormat="1" ht="12.75" customHeight="1" x14ac:dyDescent="0.2">
      <c r="A6" s="153" t="s">
        <v>172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</row>
    <row r="7" spans="1:16" s="22" customFormat="1" ht="12.75" customHeight="1" x14ac:dyDescent="0.2">
      <c r="A7" s="121">
        <v>1</v>
      </c>
      <c r="B7" s="59" t="s">
        <v>173</v>
      </c>
      <c r="C7" s="60" t="s">
        <v>174</v>
      </c>
      <c r="D7" s="57" t="s">
        <v>25</v>
      </c>
      <c r="E7" s="61">
        <v>194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s="22" customFormat="1" ht="12.75" customHeight="1" x14ac:dyDescent="0.2">
      <c r="A8" s="121">
        <v>2</v>
      </c>
      <c r="B8" s="59" t="s">
        <v>173</v>
      </c>
      <c r="C8" s="60" t="s">
        <v>175</v>
      </c>
      <c r="D8" s="57" t="s">
        <v>27</v>
      </c>
      <c r="E8" s="61">
        <v>150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s="22" customFormat="1" ht="12.75" customHeight="1" x14ac:dyDescent="0.2">
      <c r="A9" s="121">
        <v>3</v>
      </c>
      <c r="B9" s="59" t="s">
        <v>173</v>
      </c>
      <c r="C9" s="60" t="s">
        <v>176</v>
      </c>
      <c r="D9" s="57" t="s">
        <v>25</v>
      </c>
      <c r="E9" s="61">
        <v>78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22" customFormat="1" ht="12.75" customHeight="1" x14ac:dyDescent="0.2">
      <c r="A10" s="121">
        <v>4</v>
      </c>
      <c r="B10" s="59" t="s">
        <v>173</v>
      </c>
      <c r="C10" s="60" t="s">
        <v>177</v>
      </c>
      <c r="D10" s="57" t="s">
        <v>25</v>
      </c>
      <c r="E10" s="61">
        <v>4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s="22" customFormat="1" ht="12.75" customHeight="1" x14ac:dyDescent="0.2">
      <c r="A11" s="121">
        <v>5</v>
      </c>
      <c r="B11" s="59" t="s">
        <v>173</v>
      </c>
      <c r="C11" s="60" t="s">
        <v>178</v>
      </c>
      <c r="D11" s="57" t="s">
        <v>25</v>
      </c>
      <c r="E11" s="61">
        <v>25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s="22" customFormat="1" ht="12.75" customHeight="1" x14ac:dyDescent="0.2">
      <c r="A12" s="121">
        <v>6</v>
      </c>
      <c r="B12" s="59" t="s">
        <v>173</v>
      </c>
      <c r="C12" s="60" t="s">
        <v>179</v>
      </c>
      <c r="D12" s="57" t="s">
        <v>25</v>
      </c>
      <c r="E12" s="61">
        <v>10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s="22" customFormat="1" ht="12.75" customHeight="1" x14ac:dyDescent="0.2">
      <c r="A13" s="121">
        <v>7</v>
      </c>
      <c r="B13" s="59" t="s">
        <v>173</v>
      </c>
      <c r="C13" s="60" t="s">
        <v>180</v>
      </c>
      <c r="D13" s="57" t="s">
        <v>25</v>
      </c>
      <c r="E13" s="61">
        <v>11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s="22" customFormat="1" ht="12.75" customHeight="1" x14ac:dyDescent="0.2">
      <c r="A14" s="121">
        <v>8</v>
      </c>
      <c r="B14" s="59" t="s">
        <v>173</v>
      </c>
      <c r="C14" s="60" t="s">
        <v>181</v>
      </c>
      <c r="D14" s="57" t="s">
        <v>25</v>
      </c>
      <c r="E14" s="61">
        <v>11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s="22" customFormat="1" ht="12.75" customHeight="1" x14ac:dyDescent="0.2">
      <c r="A15" s="121">
        <v>9</v>
      </c>
      <c r="B15" s="59" t="s">
        <v>173</v>
      </c>
      <c r="C15" s="60" t="s">
        <v>182</v>
      </c>
      <c r="D15" s="57" t="s">
        <v>25</v>
      </c>
      <c r="E15" s="61">
        <v>6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22" customFormat="1" ht="12.75" customHeight="1" x14ac:dyDescent="0.2">
      <c r="A16" s="121">
        <v>10</v>
      </c>
      <c r="B16" s="59" t="s">
        <v>173</v>
      </c>
      <c r="C16" s="60" t="s">
        <v>183</v>
      </c>
      <c r="D16" s="57" t="s">
        <v>25</v>
      </c>
      <c r="E16" s="61">
        <v>5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s="22" customFormat="1" ht="12.75" customHeight="1" x14ac:dyDescent="0.2">
      <c r="A17" s="121">
        <v>11</v>
      </c>
      <c r="B17" s="59" t="s">
        <v>173</v>
      </c>
      <c r="C17" s="60" t="s">
        <v>184</v>
      </c>
      <c r="D17" s="57" t="s">
        <v>25</v>
      </c>
      <c r="E17" s="61">
        <v>11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s="22" customFormat="1" ht="12.75" customHeight="1" x14ac:dyDescent="0.2">
      <c r="A18" s="121">
        <v>12</v>
      </c>
      <c r="B18" s="59" t="s">
        <v>173</v>
      </c>
      <c r="C18" s="60" t="s">
        <v>185</v>
      </c>
      <c r="D18" s="57" t="s">
        <v>25</v>
      </c>
      <c r="E18" s="61">
        <v>10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s="22" customFormat="1" ht="12.75" customHeight="1" x14ac:dyDescent="0.2">
      <c r="A19" s="121">
        <v>13</v>
      </c>
      <c r="B19" s="59" t="s">
        <v>173</v>
      </c>
      <c r="C19" s="60" t="s">
        <v>186</v>
      </c>
      <c r="D19" s="57" t="s">
        <v>25</v>
      </c>
      <c r="E19" s="61">
        <v>10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s="22" customFormat="1" ht="12.75" customHeight="1" x14ac:dyDescent="0.2">
      <c r="A20" s="121">
        <v>14</v>
      </c>
      <c r="B20" s="59" t="s">
        <v>173</v>
      </c>
      <c r="C20" s="60" t="s">
        <v>187</v>
      </c>
      <c r="D20" s="57" t="s">
        <v>25</v>
      </c>
      <c r="E20" s="61">
        <v>10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s="22" customFormat="1" ht="12.75" customHeight="1" x14ac:dyDescent="0.2">
      <c r="A21" s="121">
        <v>15</v>
      </c>
      <c r="B21" s="59" t="s">
        <v>173</v>
      </c>
      <c r="C21" s="60" t="s">
        <v>188</v>
      </c>
      <c r="D21" s="57" t="s">
        <v>25</v>
      </c>
      <c r="E21" s="61">
        <v>10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s="22" customFormat="1" ht="12.75" customHeight="1" x14ac:dyDescent="0.2">
      <c r="A22" s="121">
        <v>16</v>
      </c>
      <c r="B22" s="59" t="s">
        <v>173</v>
      </c>
      <c r="C22" s="60" t="s">
        <v>189</v>
      </c>
      <c r="D22" s="57" t="s">
        <v>25</v>
      </c>
      <c r="E22" s="61">
        <v>5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s="22" customFormat="1" ht="12.75" customHeight="1" x14ac:dyDescent="0.2">
      <c r="A23" s="121">
        <v>17</v>
      </c>
      <c r="B23" s="59" t="s">
        <v>173</v>
      </c>
      <c r="C23" s="60" t="s">
        <v>190</v>
      </c>
      <c r="D23" s="57" t="s">
        <v>25</v>
      </c>
      <c r="E23" s="61">
        <v>10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s="22" customFormat="1" ht="12.75" customHeight="1" x14ac:dyDescent="0.2">
      <c r="A24" s="121">
        <v>18</v>
      </c>
      <c r="B24" s="59" t="s">
        <v>173</v>
      </c>
      <c r="C24" s="60" t="s">
        <v>191</v>
      </c>
      <c r="D24" s="57" t="s">
        <v>25</v>
      </c>
      <c r="E24" s="61">
        <v>6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s="22" customFormat="1" ht="12.75" customHeight="1" x14ac:dyDescent="0.2">
      <c r="A25" s="153" t="s">
        <v>192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s="22" customFormat="1" ht="12.75" customHeight="1" x14ac:dyDescent="0.2">
      <c r="A26" s="38"/>
      <c r="B26" s="66"/>
      <c r="C26" s="179" t="s">
        <v>265</v>
      </c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</row>
    <row r="27" spans="1:16" s="22" customFormat="1" ht="24" x14ac:dyDescent="0.2">
      <c r="A27" s="38">
        <v>19</v>
      </c>
      <c r="B27" s="59" t="s">
        <v>173</v>
      </c>
      <c r="C27" s="49" t="s">
        <v>193</v>
      </c>
      <c r="D27" s="67" t="s">
        <v>194</v>
      </c>
      <c r="E27" s="68">
        <v>28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s="22" customFormat="1" ht="13.5" customHeight="1" x14ac:dyDescent="0.2">
      <c r="A28" s="38"/>
      <c r="B28" s="59"/>
      <c r="C28" s="180" t="s">
        <v>269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s="22" customFormat="1" ht="12.75" customHeight="1" x14ac:dyDescent="0.2">
      <c r="A29" s="38"/>
      <c r="B29" s="59"/>
      <c r="C29" s="181" t="s">
        <v>195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</row>
    <row r="30" spans="1:16" s="22" customFormat="1" ht="24" x14ac:dyDescent="0.2">
      <c r="A30" s="38">
        <v>20</v>
      </c>
      <c r="B30" s="59" t="s">
        <v>173</v>
      </c>
      <c r="C30" s="49" t="s">
        <v>196</v>
      </c>
      <c r="D30" s="67" t="s">
        <v>27</v>
      </c>
      <c r="E30" s="68">
        <v>550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s="22" customFormat="1" ht="24" x14ac:dyDescent="0.2">
      <c r="A31" s="38">
        <v>21</v>
      </c>
      <c r="B31" s="59" t="s">
        <v>173</v>
      </c>
      <c r="C31" s="49" t="s">
        <v>199</v>
      </c>
      <c r="D31" s="67" t="s">
        <v>200</v>
      </c>
      <c r="E31" s="68">
        <v>178.4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1:16" s="22" customFormat="1" ht="12.75" customHeight="1" x14ac:dyDescent="0.2">
      <c r="A32" s="38"/>
      <c r="B32" s="59"/>
      <c r="C32" s="181" t="s">
        <v>266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</row>
    <row r="33" spans="1:16" s="22" customFormat="1" ht="12" customHeight="1" x14ac:dyDescent="0.2">
      <c r="A33" s="38">
        <v>22</v>
      </c>
      <c r="B33" s="59" t="s">
        <v>173</v>
      </c>
      <c r="C33" s="49" t="s">
        <v>197</v>
      </c>
      <c r="D33" s="67" t="s">
        <v>25</v>
      </c>
      <c r="E33" s="68">
        <v>6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s="22" customFormat="1" ht="24" x14ac:dyDescent="0.2">
      <c r="A34" s="38">
        <v>23</v>
      </c>
      <c r="B34" s="59" t="s">
        <v>173</v>
      </c>
      <c r="C34" s="49" t="s">
        <v>198</v>
      </c>
      <c r="D34" s="67" t="s">
        <v>25</v>
      </c>
      <c r="E34" s="68">
        <v>5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s="28" customFormat="1" ht="12" x14ac:dyDescent="0.2">
      <c r="A35" s="182"/>
      <c r="B35" s="182"/>
      <c r="C35" s="183"/>
      <c r="D35" s="184"/>
      <c r="E35" s="184"/>
      <c r="F35" s="184"/>
      <c r="G35" s="184"/>
      <c r="H35" s="184"/>
      <c r="I35" s="184"/>
      <c r="J35" s="184"/>
      <c r="K35" s="184"/>
      <c r="L35" s="111"/>
      <c r="M35" s="111"/>
      <c r="N35" s="111"/>
      <c r="O35" s="111"/>
      <c r="P35" s="111"/>
    </row>
    <row r="36" spans="1:16" s="29" customFormat="1" x14ac:dyDescent="0.2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12"/>
      <c r="M36" s="112"/>
      <c r="N36" s="112"/>
      <c r="O36" s="112"/>
      <c r="P36" s="112"/>
    </row>
    <row r="37" spans="1:16" s="29" customFormat="1" x14ac:dyDescent="0.2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22"/>
      <c r="M37" s="112"/>
      <c r="N37" s="112"/>
      <c r="O37" s="112"/>
      <c r="P37" s="112"/>
    </row>
    <row r="38" spans="1:16" s="29" customForma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12"/>
      <c r="N38" s="112"/>
      <c r="O38" s="112"/>
      <c r="P38" s="112"/>
    </row>
    <row r="40" spans="1:16" s="22" customFormat="1" ht="11.25" x14ac:dyDescent="0.2">
      <c r="A40" s="34"/>
      <c r="B40" s="35"/>
      <c r="D40" s="143"/>
      <c r="E40" s="143"/>
      <c r="F40" s="143"/>
      <c r="G40" s="143"/>
      <c r="H40" s="143"/>
      <c r="I40" s="143"/>
      <c r="J40" s="143"/>
      <c r="K40" s="143"/>
      <c r="L40" s="143"/>
      <c r="M40" s="36"/>
      <c r="N40" s="146"/>
      <c r="O40" s="146"/>
      <c r="P40" s="146"/>
    </row>
    <row r="41" spans="1:16" s="22" customFormat="1" ht="11.25" x14ac:dyDescent="0.2">
      <c r="A41" s="34"/>
      <c r="B41" s="35"/>
      <c r="D41" s="143"/>
      <c r="E41" s="143"/>
      <c r="F41" s="143"/>
      <c r="G41" s="143"/>
      <c r="H41" s="143"/>
      <c r="I41" s="143"/>
      <c r="J41" s="143"/>
      <c r="K41" s="143"/>
      <c r="L41" s="143"/>
      <c r="M41" s="36"/>
      <c r="N41" s="143"/>
      <c r="O41" s="143"/>
      <c r="P41" s="143"/>
    </row>
    <row r="42" spans="1:16" s="22" customFormat="1" ht="11.25" x14ac:dyDescent="0.2">
      <c r="A42" s="34"/>
      <c r="B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s="22" customFormat="1" ht="11.25" x14ac:dyDescent="0.2">
      <c r="A43" s="34"/>
      <c r="B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s="22" customFormat="1" ht="11.25" x14ac:dyDescent="0.2">
      <c r="A44" s="34"/>
      <c r="B44" s="35"/>
      <c r="D44" s="143"/>
      <c r="E44" s="143"/>
      <c r="F44" s="143"/>
      <c r="G44" s="143"/>
      <c r="H44" s="143"/>
      <c r="I44" s="143"/>
      <c r="J44" s="143"/>
      <c r="K44" s="143"/>
      <c r="L44" s="143"/>
      <c r="M44" s="36"/>
      <c r="N44" s="146"/>
      <c r="O44" s="146"/>
      <c r="P44" s="146"/>
    </row>
    <row r="45" spans="1:16" s="22" customFormat="1" ht="11.25" x14ac:dyDescent="0.2">
      <c r="A45" s="34"/>
      <c r="B45" s="35"/>
      <c r="D45" s="143"/>
      <c r="E45" s="143"/>
      <c r="F45" s="143"/>
      <c r="G45" s="143"/>
      <c r="H45" s="143"/>
      <c r="I45" s="143"/>
      <c r="J45" s="143"/>
      <c r="K45" s="143"/>
      <c r="L45" s="143"/>
      <c r="M45" s="36"/>
      <c r="N45" s="143"/>
      <c r="O45" s="143"/>
      <c r="P45" s="143"/>
    </row>
    <row r="46" spans="1:16" s="22" customFormat="1" ht="11.25" x14ac:dyDescent="0.2">
      <c r="A46" s="34"/>
      <c r="B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</sheetData>
  <mergeCells count="31">
    <mergeCell ref="O3:P3"/>
    <mergeCell ref="L4:P4"/>
    <mergeCell ref="F4:K4"/>
    <mergeCell ref="A4:A5"/>
    <mergeCell ref="C4:C5"/>
    <mergeCell ref="A6:P6"/>
    <mergeCell ref="B4:B5"/>
    <mergeCell ref="A25:P25"/>
    <mergeCell ref="A36:K36"/>
    <mergeCell ref="C26:P26"/>
    <mergeCell ref="C28:P28"/>
    <mergeCell ref="C29:P29"/>
    <mergeCell ref="A35:B35"/>
    <mergeCell ref="C35:K35"/>
    <mergeCell ref="C32:P32"/>
    <mergeCell ref="A1:P1"/>
    <mergeCell ref="A2:P2"/>
    <mergeCell ref="D45:F45"/>
    <mergeCell ref="G45:L45"/>
    <mergeCell ref="N45:P45"/>
    <mergeCell ref="D41:F41"/>
    <mergeCell ref="G41:L41"/>
    <mergeCell ref="D44:F44"/>
    <mergeCell ref="G44:L44"/>
    <mergeCell ref="N44:P44"/>
    <mergeCell ref="N41:P41"/>
    <mergeCell ref="A37:K37"/>
    <mergeCell ref="D40:F40"/>
    <mergeCell ref="G40:L40"/>
    <mergeCell ref="N40:P40"/>
    <mergeCell ref="A38:L38"/>
  </mergeCells>
  <phoneticPr fontId="24" type="noConversion"/>
  <printOptions horizontalCentered="1"/>
  <pageMargins left="0" right="0" top="0.57999999999999996" bottom="0.78" header="0.51" footer="0.7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CD</vt:lpstr>
      <vt:lpstr>LKT</vt:lpstr>
      <vt:lpstr>Apgaimojums</vt:lpstr>
      <vt:lpstr>VST</vt:lpstr>
      <vt:lpstr>Apgaimojums!Print_Titles</vt:lpstr>
      <vt:lpstr>CD!Print_Titles</vt:lpstr>
      <vt:lpstr>LKT!Print_Titles</vt:lpstr>
      <vt:lpstr>VST!Print_Titles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Foigts</dc:creator>
  <cp:lastModifiedBy>c400's Windows XP PC</cp:lastModifiedBy>
  <cp:lastPrinted>2013-08-21T20:44:08Z</cp:lastPrinted>
  <dcterms:created xsi:type="dcterms:W3CDTF">2008-10-28T09:53:56Z</dcterms:created>
  <dcterms:modified xsi:type="dcterms:W3CDTF">2013-10-31T12:04:25Z</dcterms:modified>
</cp:coreProperties>
</file>